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WD01\Beregningsfiler\"/>
    </mc:Choice>
  </mc:AlternateContent>
  <bookViews>
    <workbookView xWindow="0" yWindow="0" windowWidth="15360" windowHeight="7755"/>
  </bookViews>
  <sheets>
    <sheet name="Beregningsark" sheetId="2" r:id="rId1"/>
    <sheet name="Dimensionsoversigt" sheetId="3" r:id="rId2"/>
  </sheets>
  <definedNames>
    <definedName name="Dimensioner">Dimensionsoversigt!$A$6:$A$42</definedName>
    <definedName name="_xlnm.Print_Area" localSheetId="0">Beregningsark!$A$1:$S$53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2" l="1"/>
  <c r="Q33" i="2" l="1"/>
  <c r="H32" i="2" l="1"/>
  <c r="H26" i="2"/>
  <c r="H20" i="2"/>
  <c r="AL20" i="2" l="1"/>
  <c r="E31" i="2"/>
  <c r="D31" i="2"/>
  <c r="C31" i="2"/>
  <c r="E25" i="2"/>
  <c r="D25" i="2"/>
  <c r="C25" i="2"/>
  <c r="AK33" i="2"/>
  <c r="AE31" i="2"/>
  <c r="AD31" i="2"/>
  <c r="M31" i="2" s="1"/>
  <c r="AC31" i="2"/>
  <c r="AB31" i="2"/>
  <c r="I31" i="2" s="1"/>
  <c r="AA31" i="2"/>
  <c r="Q27" i="2"/>
  <c r="AK27" i="2" s="1"/>
  <c r="Q21" i="2"/>
  <c r="AK21" i="2" s="1"/>
  <c r="AE25" i="2"/>
  <c r="AD25" i="2"/>
  <c r="AC25" i="2"/>
  <c r="AB25" i="2"/>
  <c r="I25" i="2" s="1"/>
  <c r="AA25" i="2"/>
  <c r="U31" i="2" l="1"/>
  <c r="T31" i="2"/>
  <c r="U25" i="2"/>
  <c r="M25" i="2"/>
  <c r="T25" i="2"/>
  <c r="AE19" i="2" l="1"/>
  <c r="AD19" i="2"/>
  <c r="AC19" i="2"/>
  <c r="AB19" i="2"/>
  <c r="AA19" i="2"/>
  <c r="I19" i="2" l="1"/>
  <c r="M19" i="2"/>
  <c r="T19" i="2"/>
  <c r="U19" i="2"/>
  <c r="P9" i="2" l="1"/>
  <c r="P8" i="2"/>
  <c r="P7" i="2"/>
  <c r="G19" i="2" l="1"/>
  <c r="J19" i="2" l="1"/>
  <c r="Z19" i="2" s="1"/>
  <c r="G31" i="2"/>
  <c r="J31" i="2" s="1"/>
  <c r="G25" i="2"/>
  <c r="J25" i="2" s="1"/>
  <c r="N31" i="2"/>
  <c r="W31" i="2" s="1"/>
  <c r="Y31" i="2" s="1"/>
  <c r="O31" i="2" s="1"/>
  <c r="P31" i="2" s="1"/>
  <c r="N25" i="2"/>
  <c r="W25" i="2" s="1"/>
  <c r="Y25" i="2" s="1"/>
  <c r="O25" i="2" s="1"/>
  <c r="P25" i="2" s="1"/>
  <c r="N19" i="2"/>
  <c r="W19" i="2" s="1"/>
  <c r="Y19" i="2" s="1"/>
  <c r="O19" i="2" s="1"/>
  <c r="P19" i="2" s="1"/>
  <c r="V19" i="2" l="1"/>
  <c r="X19" i="2" s="1"/>
  <c r="K19" i="2" s="1"/>
  <c r="L19" i="2" s="1"/>
  <c r="R19" i="2" s="1"/>
  <c r="Z25" i="2"/>
  <c r="V25" i="2"/>
  <c r="X25" i="2" s="1"/>
  <c r="Z31" i="2"/>
  <c r="V31" i="2"/>
  <c r="X31" i="2" s="1"/>
  <c r="K31" i="2" s="1"/>
  <c r="L31" i="2" s="1"/>
  <c r="R33" i="2" s="1"/>
  <c r="R34" i="2" s="1"/>
  <c r="Q34" i="2" s="1"/>
  <c r="R21" i="2" l="1"/>
  <c r="R22" i="2" s="1"/>
  <c r="K25" i="2"/>
  <c r="L25" i="2" s="1"/>
  <c r="R27" i="2" s="1"/>
  <c r="R28" i="2" s="1"/>
  <c r="R31" i="2"/>
  <c r="AL21" i="2" l="1"/>
  <c r="Q22" i="2"/>
  <c r="AK22" i="2" s="1"/>
  <c r="AL22" i="2"/>
  <c r="AL33" i="2"/>
  <c r="R25" i="2"/>
  <c r="AK34" i="2" l="1"/>
  <c r="AL34" i="2"/>
  <c r="AL27" i="2"/>
  <c r="Q28" i="2" l="1"/>
  <c r="AK28" i="2" s="1"/>
  <c r="AL28" i="2"/>
</calcChain>
</file>

<file path=xl/sharedStrings.xml><?xml version="1.0" encoding="utf-8"?>
<sst xmlns="http://schemas.openxmlformats.org/spreadsheetml/2006/main" count="205" uniqueCount="112">
  <si>
    <t>m</t>
  </si>
  <si>
    <t>Ruhed</t>
  </si>
  <si>
    <t>mm</t>
  </si>
  <si>
    <t>d</t>
  </si>
  <si>
    <t>s</t>
  </si>
  <si>
    <t>kg/s</t>
  </si>
  <si>
    <t>m/s</t>
  </si>
  <si>
    <t>Re</t>
  </si>
  <si>
    <t>m²/s</t>
  </si>
  <si>
    <t>Kinematisk Viscositet</t>
  </si>
  <si>
    <t xml:space="preserve">Flow </t>
  </si>
  <si>
    <t>kW</t>
  </si>
  <si>
    <t>VÆLG DIMENSION</t>
  </si>
  <si>
    <t>Tryktab delstrækning</t>
  </si>
  <si>
    <t>Differenstryk Disponibel</t>
  </si>
  <si>
    <t>Fremløbstemperatur</t>
  </si>
  <si>
    <t>Returtemperatur Varme</t>
  </si>
  <si>
    <t>°C</t>
  </si>
  <si>
    <t>Delta-T Varme</t>
  </si>
  <si>
    <t>mmVS/m</t>
  </si>
  <si>
    <t>mVS</t>
  </si>
  <si>
    <t>Effekt GVV</t>
  </si>
  <si>
    <t>Effekt VVB</t>
  </si>
  <si>
    <t>Returtemperatur GVV</t>
  </si>
  <si>
    <t>Returtemperatur VVB</t>
  </si>
  <si>
    <t>Delta-T GVV</t>
  </si>
  <si>
    <t>Delta-T VVB</t>
  </si>
  <si>
    <t>Materiale</t>
  </si>
  <si>
    <t>AluPEX</t>
  </si>
  <si>
    <t>Fremløb</t>
  </si>
  <si>
    <t>Retur</t>
  </si>
  <si>
    <t>Projeknavn:</t>
  </si>
  <si>
    <t>Differenstryk i tilslutning</t>
  </si>
  <si>
    <t>Minimum differenstryk Pkt. 1</t>
  </si>
  <si>
    <t>Valgt dimension Fremløb</t>
  </si>
  <si>
    <t>Valgt dimension Retur</t>
  </si>
  <si>
    <t>Strømnings-hastighed Fremløb</t>
  </si>
  <si>
    <t>Strømnings-hastighed        Retur</t>
  </si>
  <si>
    <t>Tryktabsgradient Fremløb</t>
  </si>
  <si>
    <t>Tryktabsgradient Retur</t>
  </si>
  <si>
    <t>Varmefylde medie</t>
  </si>
  <si>
    <t>kJ/kg K</t>
  </si>
  <si>
    <t>Massefylde medie</t>
  </si>
  <si>
    <t>kg/l</t>
  </si>
  <si>
    <t>di</t>
  </si>
  <si>
    <t>OPSLAG VED DIMENSIONSVALG</t>
  </si>
  <si>
    <t>Mellemregning</t>
  </si>
  <si>
    <t xml:space="preserve">Re </t>
  </si>
  <si>
    <t>Friktionsfaktor Lambda</t>
  </si>
  <si>
    <t>VALG</t>
  </si>
  <si>
    <t>27-27</t>
  </si>
  <si>
    <t>27-34</t>
  </si>
  <si>
    <t>34-34</t>
  </si>
  <si>
    <t>34-42</t>
  </si>
  <si>
    <t>42-42</t>
  </si>
  <si>
    <t>42-48</t>
  </si>
  <si>
    <t>48-48</t>
  </si>
  <si>
    <t>48-60</t>
  </si>
  <si>
    <t>60-60</t>
  </si>
  <si>
    <t>60-76</t>
  </si>
  <si>
    <t>76-76</t>
  </si>
  <si>
    <t>76-89</t>
  </si>
  <si>
    <t>89-89</t>
  </si>
  <si>
    <t>89-114</t>
  </si>
  <si>
    <t>114-114</t>
  </si>
  <si>
    <t>114-139</t>
  </si>
  <si>
    <t>139-139</t>
  </si>
  <si>
    <t>139-168</t>
  </si>
  <si>
    <t>168-168</t>
  </si>
  <si>
    <t>168-219</t>
  </si>
  <si>
    <t>219-219</t>
  </si>
  <si>
    <t>16-16</t>
  </si>
  <si>
    <t>16-20</t>
  </si>
  <si>
    <t>20-20</t>
  </si>
  <si>
    <t>20-25</t>
  </si>
  <si>
    <t>25-25</t>
  </si>
  <si>
    <t>25-32</t>
  </si>
  <si>
    <t>32-32</t>
  </si>
  <si>
    <t>32-40</t>
  </si>
  <si>
    <t>40-40</t>
  </si>
  <si>
    <t>Gade/Husnummer:</t>
  </si>
  <si>
    <t>Varmeværk:</t>
  </si>
  <si>
    <t>BOOSTER pumpe</t>
  </si>
  <si>
    <t>Fremløb:</t>
  </si>
  <si>
    <t>Retur:</t>
  </si>
  <si>
    <t>Hus</t>
  </si>
  <si>
    <t>Hovedl.</t>
  </si>
  <si>
    <t>Trykforløb:</t>
  </si>
  <si>
    <t>Stiklednings-længde</t>
  </si>
  <si>
    <t>Effekt Rum-opvarmning</t>
  </si>
  <si>
    <t>Alternativ løsning Nr 1:</t>
  </si>
  <si>
    <t>Alternativ løsning Nr 2:</t>
  </si>
  <si>
    <t>Gule felter skal udfyldes/rettes</t>
  </si>
  <si>
    <t>Grafisk illustration af differenstrykket over stikledningen ved de valgte dimensioner</t>
  </si>
  <si>
    <t>Disp. Alt 1</t>
  </si>
  <si>
    <t>Disp. Alt 2</t>
  </si>
  <si>
    <t>Stål</t>
  </si>
  <si>
    <t>Liter/time</t>
  </si>
  <si>
    <t>22-22</t>
  </si>
  <si>
    <t>StikSTAR v 4.1</t>
  </si>
  <si>
    <t>18-18</t>
  </si>
  <si>
    <t>18-22</t>
  </si>
  <si>
    <t>22-28</t>
  </si>
  <si>
    <t>28-28</t>
  </si>
  <si>
    <t>Kobber</t>
  </si>
  <si>
    <t>Idet enkeltmodstande ikke er indregnet, anvender vi den dobbelte ruhed. (svarende til stål)</t>
  </si>
  <si>
    <t>Varmeståbi fig anviser 0,0015mm, som grundlag for beregningerne ved nye plastrør.</t>
  </si>
  <si>
    <t>Varmeståbi fig anviser 0,0015mm, som grundlag for beregningerne ved nye kobberrør.</t>
  </si>
  <si>
    <t>Varmeståbi Fig 9.24, udgave 1 af 1991.</t>
  </si>
  <si>
    <t>0,00003m = 0,03mm svarende til Varmeståbi'ens lave værdi for nye stålrør.</t>
  </si>
  <si>
    <t xml:space="preserve">De rør vi leverer er svejste stålrør med en glat overflade. </t>
  </si>
  <si>
    <t>d. 181203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</si>
</sst>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rgb="FFFF0000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rgb="FF0070C0"/>
      <name val="Arial"/>
      <family val="2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898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46">
    <border>
      <left/>
      <right/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/>
      <top style="thin">
        <color rgb="FF0070C0"/>
      </top>
      <bottom style="thin">
        <color rgb="FF0070C0"/>
      </bottom>
      <diagonal/>
    </border>
    <border>
      <left style="medium">
        <color rgb="FF0070C0"/>
      </left>
      <right/>
      <top style="thin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medium">
        <color rgb="FF0070C0"/>
      </bottom>
      <diagonal/>
    </border>
    <border>
      <left/>
      <right style="medium">
        <color rgb="FF0070C0"/>
      </right>
      <top style="thin">
        <color rgb="FF0070C0"/>
      </top>
      <bottom style="medium">
        <color rgb="FF0070C0"/>
      </bottom>
      <diagonal/>
    </border>
    <border>
      <left style="medium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medium">
        <color rgb="FF0070C0"/>
      </right>
      <top style="thin">
        <color rgb="FF0070C0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theme="4" tint="-0.24994659260841701"/>
      </left>
      <right/>
      <top style="medium">
        <color theme="4" tint="-0.24994659260841701"/>
      </top>
      <bottom/>
      <diagonal/>
    </border>
    <border>
      <left/>
      <right/>
      <top style="medium">
        <color theme="4" tint="-0.24994659260841701"/>
      </top>
      <bottom/>
      <diagonal/>
    </border>
    <border>
      <left/>
      <right style="medium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/>
      <top/>
      <bottom/>
      <diagonal/>
    </border>
    <border>
      <left/>
      <right style="medium">
        <color theme="4" tint="-0.24994659260841701"/>
      </right>
      <top/>
      <bottom/>
      <diagonal/>
    </border>
    <border>
      <left style="thin">
        <color theme="4" tint="-0.24994659260841701"/>
      </left>
      <right style="medium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rgb="FF0070C0"/>
      </left>
      <right/>
      <top/>
      <bottom/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/>
      <right style="medium">
        <color rgb="FF0070C0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/>
      <bottom style="thin">
        <color theme="4" tint="-0.24994659260841701"/>
      </bottom>
      <diagonal/>
    </border>
    <border>
      <left style="thin">
        <color theme="4" tint="-0.24994659260841701"/>
      </left>
      <right style="medium">
        <color theme="4" tint="-0.24994659260841701"/>
      </right>
      <top/>
      <bottom style="thin">
        <color theme="4" tint="-0.24994659260841701"/>
      </bottom>
      <diagonal/>
    </border>
    <border>
      <left style="medium">
        <color theme="4" tint="-0.24994659260841701"/>
      </left>
      <right/>
      <top/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 style="medium">
        <color rgb="FF0070C0"/>
      </top>
      <bottom style="medium">
        <color theme="4" tint="-0.24994659260841701"/>
      </bottom>
      <diagonal/>
    </border>
    <border>
      <left/>
      <right style="medium">
        <color theme="4" tint="-0.24994659260841701"/>
      </right>
      <top/>
      <bottom style="medium">
        <color theme="4" tint="-0.24994659260841701"/>
      </bottom>
      <diagonal/>
    </border>
    <border>
      <left/>
      <right/>
      <top style="thin">
        <color theme="4" tint="-0.24994659260841701"/>
      </top>
      <bottom/>
      <diagonal/>
    </border>
    <border>
      <left/>
      <right style="thin">
        <color theme="4" tint="-0.24994659260841701"/>
      </right>
      <top style="thin">
        <color theme="4" tint="-0.24994659260841701"/>
      </top>
      <bottom/>
      <diagonal/>
    </border>
    <border>
      <left/>
      <right style="thin">
        <color theme="4" tint="-0.24994659260841701"/>
      </right>
      <top/>
      <bottom/>
      <diagonal/>
    </border>
    <border>
      <left/>
      <right/>
      <top/>
      <bottom style="thin">
        <color theme="4" tint="-0.24994659260841701"/>
      </bottom>
      <diagonal/>
    </border>
    <border>
      <left/>
      <right style="medium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 style="thin">
        <color theme="4" tint="-0.24994659260841701"/>
      </top>
      <bottom style="thin">
        <color theme="4" tint="-0.24994659260841701"/>
      </bottom>
      <diagonal/>
    </border>
    <border>
      <left/>
      <right style="medium">
        <color theme="4" tint="-0.24994659260841701"/>
      </right>
      <top style="thin">
        <color theme="4" tint="-0.24994659260841701"/>
      </top>
      <bottom style="medium">
        <color theme="4" tint="-0.24994659260841701"/>
      </bottom>
      <diagonal/>
    </border>
    <border>
      <left/>
      <right/>
      <top style="thin">
        <color theme="4" tint="-0.24994659260841701"/>
      </top>
      <bottom style="medium">
        <color theme="4" tint="-0.24994659260841701"/>
      </bottom>
      <diagonal/>
    </border>
    <border>
      <left style="medium">
        <color theme="4" tint="-0.24994659260841701"/>
      </left>
      <right style="thin">
        <color theme="4" tint="-0.24994659260841701"/>
      </right>
      <top style="medium">
        <color theme="4" tint="-0.24994659260841701"/>
      </top>
      <bottom/>
      <diagonal/>
    </border>
    <border>
      <left style="medium">
        <color theme="4" tint="-0.24994659260841701"/>
      </left>
      <right style="thin">
        <color theme="4" tint="-0.24994659260841701"/>
      </right>
      <top/>
      <bottom/>
      <diagonal/>
    </border>
    <border>
      <left/>
      <right style="medium">
        <color theme="4" tint="-0.24994659260841701"/>
      </right>
      <top style="thin">
        <color theme="4" tint="-0.24994659260841701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/>
    <xf numFmtId="0" fontId="0" fillId="0" borderId="2" xfId="0" applyBorder="1"/>
    <xf numFmtId="0" fontId="0" fillId="0" borderId="2" xfId="0" applyFill="1" applyBorder="1"/>
    <xf numFmtId="0" fontId="1" fillId="0" borderId="3" xfId="0" applyFont="1" applyBorder="1"/>
    <xf numFmtId="0" fontId="1" fillId="0" borderId="4" xfId="0" applyFont="1" applyBorder="1"/>
    <xf numFmtId="0" fontId="1" fillId="0" borderId="12" xfId="0" applyFont="1" applyBorder="1"/>
    <xf numFmtId="0" fontId="1" fillId="2" borderId="6" xfId="0" applyFont="1" applyFill="1" applyBorder="1"/>
    <xf numFmtId="0" fontId="1" fillId="0" borderId="7" xfId="0" applyFont="1" applyBorder="1"/>
    <xf numFmtId="0" fontId="1" fillId="2" borderId="8" xfId="0" applyFont="1" applyFill="1" applyBorder="1"/>
    <xf numFmtId="0" fontId="1" fillId="0" borderId="9" xfId="0" applyFont="1" applyBorder="1"/>
    <xf numFmtId="0" fontId="1" fillId="6" borderId="8" xfId="0" applyFont="1" applyFill="1" applyBorder="1"/>
    <xf numFmtId="0" fontId="1" fillId="0" borderId="5" xfId="0" applyFont="1" applyBorder="1"/>
    <xf numFmtId="0" fontId="1" fillId="6" borderId="10" xfId="0" applyFont="1" applyFill="1" applyBorder="1"/>
    <xf numFmtId="0" fontId="1" fillId="0" borderId="11" xfId="0" applyFont="1" applyBorder="1"/>
    <xf numFmtId="0" fontId="1" fillId="0" borderId="6" xfId="0" applyFont="1" applyBorder="1"/>
    <xf numFmtId="0" fontId="1" fillId="0" borderId="8" xfId="0" applyFont="1" applyBorder="1"/>
    <xf numFmtId="0" fontId="1" fillId="0" borderId="10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0" xfId="0" applyFont="1" applyBorder="1"/>
    <xf numFmtId="0" fontId="2" fillId="0" borderId="22" xfId="0" applyFont="1" applyBorder="1"/>
    <xf numFmtId="0" fontId="1" fillId="0" borderId="25" xfId="0" applyFont="1" applyBorder="1"/>
    <xf numFmtId="0" fontId="0" fillId="0" borderId="2" xfId="0" applyBorder="1" applyAlignment="1">
      <alignment horizontal="center"/>
    </xf>
    <xf numFmtId="0" fontId="2" fillId="3" borderId="0" xfId="0" applyFont="1" applyFill="1"/>
    <xf numFmtId="0" fontId="2" fillId="7" borderId="0" xfId="0" applyFont="1" applyFill="1"/>
    <xf numFmtId="0" fontId="0" fillId="0" borderId="2" xfId="0" applyBorder="1" applyAlignment="1">
      <alignment textRotation="180"/>
    </xf>
    <xf numFmtId="1" fontId="2" fillId="0" borderId="0" xfId="0" applyNumberFormat="1" applyFont="1"/>
    <xf numFmtId="0" fontId="3" fillId="0" borderId="0" xfId="0" applyFont="1"/>
    <xf numFmtId="49" fontId="0" fillId="0" borderId="0" xfId="0" applyNumberFormat="1"/>
    <xf numFmtId="164" fontId="2" fillId="0" borderId="0" xfId="0" applyNumberFormat="1" applyFont="1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Border="1" applyAlignment="1">
      <alignment vertical="center"/>
    </xf>
    <xf numFmtId="0" fontId="1" fillId="0" borderId="0" xfId="0" applyFont="1"/>
    <xf numFmtId="0" fontId="6" fillId="0" borderId="0" xfId="0" applyFont="1"/>
    <xf numFmtId="164" fontId="1" fillId="0" borderId="1" xfId="0" applyNumberFormat="1" applyFont="1" applyBorder="1"/>
    <xf numFmtId="164" fontId="1" fillId="0" borderId="23" xfId="0" applyNumberFormat="1" applyFont="1" applyBorder="1"/>
    <xf numFmtId="164" fontId="4" fillId="9" borderId="1" xfId="0" applyNumberFormat="1" applyFont="1" applyFill="1" applyBorder="1"/>
    <xf numFmtId="2" fontId="1" fillId="0" borderId="1" xfId="0" applyNumberFormat="1" applyFont="1" applyBorder="1"/>
    <xf numFmtId="0" fontId="1" fillId="0" borderId="1" xfId="0" applyFont="1" applyBorder="1"/>
    <xf numFmtId="0" fontId="1" fillId="0" borderId="23" xfId="0" applyFont="1" applyBorder="1"/>
    <xf numFmtId="0" fontId="1" fillId="2" borderId="1" xfId="0" applyFont="1" applyFill="1" applyBorder="1"/>
    <xf numFmtId="0" fontId="1" fillId="0" borderId="21" xfId="0" applyFont="1" applyBorder="1"/>
    <xf numFmtId="0" fontId="1" fillId="0" borderId="26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2" borderId="29" xfId="0" applyFont="1" applyFill="1" applyBorder="1" applyAlignment="1">
      <alignment horizontal="center" vertical="top" textRotation="180" wrapText="1"/>
    </xf>
    <xf numFmtId="0" fontId="1" fillId="6" borderId="29" xfId="0" applyFont="1" applyFill="1" applyBorder="1" applyAlignment="1">
      <alignment horizontal="center" vertical="top" textRotation="180" wrapText="1"/>
    </xf>
    <xf numFmtId="0" fontId="1" fillId="5" borderId="29" xfId="0" applyFont="1" applyFill="1" applyBorder="1" applyAlignment="1">
      <alignment horizontal="center" vertical="top" textRotation="180" wrapText="1"/>
    </xf>
    <xf numFmtId="0" fontId="1" fillId="4" borderId="29" xfId="0" applyFont="1" applyFill="1" applyBorder="1" applyAlignment="1">
      <alignment horizontal="center" vertical="top" textRotation="180" wrapText="1"/>
    </xf>
    <xf numFmtId="0" fontId="1" fillId="6" borderId="30" xfId="0" applyFont="1" applyFill="1" applyBorder="1" applyAlignment="1">
      <alignment horizontal="center" vertical="top" textRotation="180" wrapText="1"/>
    </xf>
    <xf numFmtId="0" fontId="1" fillId="0" borderId="31" xfId="0" applyFont="1" applyBorder="1"/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2" fillId="0" borderId="35" xfId="0" applyFont="1" applyBorder="1"/>
    <xf numFmtId="164" fontId="2" fillId="0" borderId="35" xfId="0" applyNumberFormat="1" applyFont="1" applyBorder="1"/>
    <xf numFmtId="2" fontId="2" fillId="0" borderId="35" xfId="0" applyNumberFormat="1" applyFont="1" applyBorder="1"/>
    <xf numFmtId="164" fontId="2" fillId="0" borderId="36" xfId="0" applyNumberFormat="1" applyFont="1" applyBorder="1"/>
    <xf numFmtId="164" fontId="2" fillId="0" borderId="0" xfId="0" applyNumberFormat="1" applyFont="1" applyBorder="1"/>
    <xf numFmtId="2" fontId="2" fillId="0" borderId="0" xfId="0" applyNumberFormat="1" applyFont="1" applyBorder="1"/>
    <xf numFmtId="2" fontId="1" fillId="0" borderId="0" xfId="0" applyNumberFormat="1" applyFont="1" applyBorder="1"/>
    <xf numFmtId="164" fontId="2" fillId="0" borderId="37" xfId="0" applyNumberFormat="1" applyFont="1" applyBorder="1"/>
    <xf numFmtId="164" fontId="2" fillId="0" borderId="38" xfId="0" applyNumberFormat="1" applyFont="1" applyBorder="1"/>
    <xf numFmtId="0" fontId="2" fillId="0" borderId="38" xfId="0" applyFont="1" applyBorder="1"/>
    <xf numFmtId="2" fontId="2" fillId="0" borderId="38" xfId="0" applyNumberFormat="1" applyFont="1" applyBorder="1"/>
    <xf numFmtId="0" fontId="2" fillId="0" borderId="31" xfId="0" applyFont="1" applyBorder="1"/>
    <xf numFmtId="0" fontId="2" fillId="0" borderId="32" xfId="0" applyFont="1" applyBorder="1"/>
    <xf numFmtId="164" fontId="2" fillId="0" borderId="32" xfId="0" applyNumberFormat="1" applyFont="1" applyBorder="1"/>
    <xf numFmtId="164" fontId="2" fillId="0" borderId="42" xfId="0" applyNumberFormat="1" applyFont="1" applyBorder="1"/>
    <xf numFmtId="164" fontId="2" fillId="0" borderId="41" xfId="0" applyNumberFormat="1" applyFont="1" applyBorder="1"/>
    <xf numFmtId="0" fontId="7" fillId="0" borderId="38" xfId="0" applyFont="1" applyBorder="1"/>
    <xf numFmtId="0" fontId="1" fillId="0" borderId="43" xfId="0" applyFont="1" applyFill="1" applyBorder="1" applyAlignment="1">
      <alignment horizontal="center" vertical="top" textRotation="180" wrapText="1"/>
    </xf>
    <xf numFmtId="0" fontId="1" fillId="0" borderId="44" xfId="0" applyFont="1" applyBorder="1"/>
    <xf numFmtId="0" fontId="2" fillId="0" borderId="44" xfId="0" applyFont="1" applyBorder="1"/>
    <xf numFmtId="0" fontId="1" fillId="0" borderId="40" xfId="0" applyFont="1" applyBorder="1"/>
    <xf numFmtId="0" fontId="1" fillId="0" borderId="39" xfId="0" applyFont="1" applyBorder="1"/>
    <xf numFmtId="164" fontId="1" fillId="2" borderId="1" xfId="0" applyNumberFormat="1" applyFont="1" applyFill="1" applyBorder="1"/>
    <xf numFmtId="0" fontId="1" fillId="2" borderId="0" xfId="0" applyFont="1" applyFill="1" applyBorder="1"/>
    <xf numFmtId="0" fontId="6" fillId="0" borderId="0" xfId="0" applyFont="1" applyBorder="1" applyAlignment="1">
      <alignment horizontal="right" vertical="center"/>
    </xf>
    <xf numFmtId="0" fontId="6" fillId="0" borderId="0" xfId="0" applyFont="1" applyBorder="1"/>
    <xf numFmtId="0" fontId="2" fillId="0" borderId="34" xfId="0" applyFont="1" applyBorder="1"/>
    <xf numFmtId="164" fontId="1" fillId="7" borderId="23" xfId="0" applyNumberFormat="1" applyFont="1" applyFill="1" applyBorder="1"/>
    <xf numFmtId="164" fontId="1" fillId="8" borderId="35" xfId="0" applyNumberFormat="1" applyFont="1" applyFill="1" applyBorder="1"/>
    <xf numFmtId="164" fontId="4" fillId="8" borderId="35" xfId="0" applyNumberFormat="1" applyFont="1" applyFill="1" applyBorder="1"/>
    <xf numFmtId="164" fontId="1" fillId="8" borderId="45" xfId="0" applyNumberFormat="1" applyFont="1" applyFill="1" applyBorder="1"/>
    <xf numFmtId="0" fontId="8" fillId="0" borderId="2" xfId="0" applyFont="1" applyBorder="1"/>
    <xf numFmtId="1" fontId="1" fillId="0" borderId="0" xfId="0" applyNumberFormat="1" applyFont="1" applyBorder="1"/>
    <xf numFmtId="49" fontId="9" fillId="0" borderId="0" xfId="0" applyNumberFormat="1" applyFont="1"/>
    <xf numFmtId="0" fontId="9" fillId="0" borderId="2" xfId="0" applyFont="1" applyBorder="1"/>
    <xf numFmtId="0" fontId="5" fillId="0" borderId="2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" fillId="0" borderId="8" xfId="0" applyFont="1" applyBorder="1" applyAlignment="1">
      <alignment horizontal="right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00"/>
      <color rgb="FFFF9900"/>
      <color rgb="FFFF89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Tryk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Fremløb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Beregningsark!$AK$20:$AL$20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cat>
          <c:val>
            <c:numRef>
              <c:f>Beregningsark!$AK$21:$AL$21</c:f>
              <c:numCache>
                <c:formatCode>0.0</c:formatCode>
                <c:ptCount val="2"/>
                <c:pt idx="0">
                  <c:v>9</c:v>
                </c:pt>
                <c:pt idx="1">
                  <c:v>8.7517201665420821</c:v>
                </c:pt>
              </c:numCache>
            </c:numRef>
          </c:val>
          <c:smooth val="0"/>
        </c:ser>
        <c:ser>
          <c:idx val="1"/>
          <c:order val="1"/>
          <c:tx>
            <c:v>Retur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Beregningsark!$AK$20:$AL$20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cat>
          <c:val>
            <c:numRef>
              <c:f>Beregningsark!$AK$22:$AL$22</c:f>
              <c:numCache>
                <c:formatCode>0.0</c:formatCode>
                <c:ptCount val="2"/>
                <c:pt idx="0">
                  <c:v>5.503440333084165</c:v>
                </c:pt>
                <c:pt idx="1">
                  <c:v>5.7517201665420821</c:v>
                </c:pt>
              </c:numCache>
            </c:numRef>
          </c:val>
          <c:smooth val="0"/>
        </c:ser>
        <c:ser>
          <c:idx val="2"/>
          <c:order val="2"/>
          <c:tx>
            <c:v>Fremløb Alt 1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Beregningsark!$AK$20:$AL$20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cat>
          <c:val>
            <c:numRef>
              <c:f>Beregningsark!$AK$27:$AL$27</c:f>
              <c:numCache>
                <c:formatCode>0.0</c:formatCode>
                <c:ptCount val="2"/>
                <c:pt idx="0">
                  <c:v>9</c:v>
                </c:pt>
                <c:pt idx="1">
                  <c:v>8.7517201665420821</c:v>
                </c:pt>
              </c:numCache>
            </c:numRef>
          </c:val>
          <c:smooth val="0"/>
        </c:ser>
        <c:ser>
          <c:idx val="3"/>
          <c:order val="3"/>
          <c:tx>
            <c:v>Retur Alt 1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Beregningsark!$AK$20:$AL$20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cat>
          <c:val>
            <c:numRef>
              <c:f>Beregningsark!$AK$28:$AL$28</c:f>
              <c:numCache>
                <c:formatCode>0.0</c:formatCode>
                <c:ptCount val="2"/>
                <c:pt idx="0">
                  <c:v>5.6767791558263978</c:v>
                </c:pt>
                <c:pt idx="1">
                  <c:v>5.7517201665420821</c:v>
                </c:pt>
              </c:numCache>
            </c:numRef>
          </c:val>
          <c:smooth val="0"/>
        </c:ser>
        <c:ser>
          <c:idx val="4"/>
          <c:order val="4"/>
          <c:tx>
            <c:v>Fremløb Alt 2</c:v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Beregningsark!$AK$20:$AL$20</c:f>
              <c:numCache>
                <c:formatCode>General</c:formatCode>
                <c:ptCount val="2"/>
                <c:pt idx="0">
                  <c:v>0</c:v>
                </c:pt>
                <c:pt idx="1">
                  <c:v>20</c:v>
                </c:pt>
              </c:numCache>
            </c:numRef>
          </c:cat>
          <c:val>
            <c:numRef>
              <c:f>Beregningsark!$AK$33:$AL$33</c:f>
              <c:numCache>
                <c:formatCode>0.0</c:formatCode>
                <c:ptCount val="2"/>
                <c:pt idx="0">
                  <c:v>9</c:v>
                </c:pt>
                <c:pt idx="1">
                  <c:v>8.9250589892843166</c:v>
                </c:pt>
              </c:numCache>
            </c:numRef>
          </c:val>
          <c:smooth val="0"/>
        </c:ser>
        <c:ser>
          <c:idx val="5"/>
          <c:order val="5"/>
          <c:tx>
            <c:v>Retur Alt 2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Beregningsark!$AK$34:$AL$34</c:f>
              <c:numCache>
                <c:formatCode>0.0</c:formatCode>
                <c:ptCount val="2"/>
                <c:pt idx="0">
                  <c:v>5.8501179785686324</c:v>
                </c:pt>
                <c:pt idx="1">
                  <c:v>5.9250589892843166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0442312"/>
        <c:axId val="360309680"/>
      </c:lineChart>
      <c:catAx>
        <c:axId val="360442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60309680"/>
        <c:crosses val="autoZero"/>
        <c:auto val="1"/>
        <c:lblAlgn val="ctr"/>
        <c:lblOffset val="100"/>
        <c:noMultiLvlLbl val="0"/>
      </c:catAx>
      <c:valAx>
        <c:axId val="36030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60442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48358</xdr:rowOff>
    </xdr:from>
    <xdr:to>
      <xdr:col>10</xdr:col>
      <xdr:colOff>14654</xdr:colOff>
      <xdr:row>5</xdr:row>
      <xdr:rowOff>81311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26159" y="222596"/>
          <a:ext cx="3127702" cy="764752"/>
        </a:xfrm>
        <a:prstGeom prst="rect">
          <a:avLst/>
        </a:prstGeom>
        <a:noFill/>
      </xdr:spPr>
    </xdr:pic>
    <xdr:clientData/>
  </xdr:twoCellAnchor>
  <xdr:twoCellAnchor>
    <xdr:from>
      <xdr:col>1</xdr:col>
      <xdr:colOff>219809</xdr:colOff>
      <xdr:row>36</xdr:row>
      <xdr:rowOff>0</xdr:rowOff>
    </xdr:from>
    <xdr:to>
      <xdr:col>17</xdr:col>
      <xdr:colOff>674078</xdr:colOff>
      <xdr:row>50</xdr:row>
      <xdr:rowOff>16120</xdr:rowOff>
    </xdr:to>
    <xdr:graphicFrame macro="">
      <xdr:nvGraphicFramePr>
        <xdr:cNvPr id="4" name="Diagra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52"/>
  <sheetViews>
    <sheetView tabSelected="1" zoomScale="82" zoomScaleNormal="82" workbookViewId="0">
      <selection activeCell="S16" sqref="S16"/>
    </sheetView>
  </sheetViews>
  <sheetFormatPr defaultRowHeight="15" x14ac:dyDescent="0.2"/>
  <cols>
    <col min="1" max="1" width="5.42578125" style="1" customWidth="1"/>
    <col min="2" max="2" width="6.85546875" style="1" customWidth="1"/>
    <col min="3" max="17" width="11.7109375" style="1" customWidth="1"/>
    <col min="18" max="18" width="14.28515625" style="1" customWidth="1"/>
    <col min="19" max="19" width="12.7109375" style="1" customWidth="1"/>
    <col min="20" max="21" width="9.140625" style="1" hidden="1" customWidth="1"/>
    <col min="22" max="22" width="11.140625" style="1" hidden="1" customWidth="1"/>
    <col min="23" max="26" width="9.140625" style="1" hidden="1" customWidth="1"/>
    <col min="27" max="27" width="14.85546875" style="1" hidden="1" customWidth="1"/>
    <col min="28" max="31" width="9.140625" style="1" hidden="1" customWidth="1"/>
    <col min="32" max="35" width="9.140625" style="1" customWidth="1"/>
    <col min="36" max="16384" width="9.140625" style="1"/>
  </cols>
  <sheetData>
    <row r="1" spans="1:31" ht="5.25" customHeight="1" thickBot="1" x14ac:dyDescent="0.25"/>
    <row r="2" spans="1:31" ht="8.25" customHeight="1" thickBot="1" x14ac:dyDescent="0.25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20"/>
    </row>
    <row r="3" spans="1:31" ht="20.100000000000001" customHeight="1" x14ac:dyDescent="0.25">
      <c r="A3" s="36"/>
      <c r="B3" s="45"/>
      <c r="C3" s="24" t="s">
        <v>31</v>
      </c>
      <c r="D3" s="46"/>
      <c r="E3" s="47"/>
      <c r="F3" s="48"/>
      <c r="G3" s="36"/>
      <c r="H3" s="36"/>
      <c r="I3" s="36"/>
      <c r="J3" s="36"/>
      <c r="K3" s="36"/>
      <c r="L3" s="4" t="s">
        <v>15</v>
      </c>
      <c r="M3" s="15"/>
      <c r="N3" s="15"/>
      <c r="O3" s="15"/>
      <c r="P3" s="7">
        <v>65</v>
      </c>
      <c r="Q3" s="8" t="s">
        <v>17</v>
      </c>
      <c r="R3" s="49"/>
    </row>
    <row r="4" spans="1:31" ht="20.100000000000001" customHeight="1" x14ac:dyDescent="0.25">
      <c r="A4" s="36"/>
      <c r="B4" s="45"/>
      <c r="C4" s="96"/>
      <c r="D4" s="97"/>
      <c r="E4" s="98"/>
      <c r="F4" s="35"/>
      <c r="G4" s="36"/>
      <c r="H4" s="36"/>
      <c r="I4" s="36"/>
      <c r="J4" s="36"/>
      <c r="K4" s="36"/>
      <c r="L4" s="5" t="s">
        <v>16</v>
      </c>
      <c r="M4" s="16"/>
      <c r="N4" s="16"/>
      <c r="O4" s="16"/>
      <c r="P4" s="9">
        <v>30</v>
      </c>
      <c r="Q4" s="10" t="s">
        <v>17</v>
      </c>
      <c r="R4" s="49"/>
    </row>
    <row r="5" spans="1:31" ht="20.100000000000001" customHeight="1" thickBot="1" x14ac:dyDescent="0.3">
      <c r="A5" s="36"/>
      <c r="B5" s="45"/>
      <c r="C5" s="99"/>
      <c r="D5" s="100"/>
      <c r="E5" s="101"/>
      <c r="F5" s="34"/>
      <c r="G5" s="36"/>
      <c r="H5" s="36"/>
      <c r="I5" s="36"/>
      <c r="J5" s="36"/>
      <c r="K5" s="36"/>
      <c r="L5" s="5" t="s">
        <v>23</v>
      </c>
      <c r="M5" s="16"/>
      <c r="N5" s="16"/>
      <c r="O5" s="16"/>
      <c r="P5" s="9">
        <v>30</v>
      </c>
      <c r="Q5" s="10" t="s">
        <v>17</v>
      </c>
      <c r="R5" s="49"/>
    </row>
    <row r="6" spans="1:31" ht="20.100000000000001" customHeight="1" x14ac:dyDescent="0.25">
      <c r="A6" s="36"/>
      <c r="B6" s="45"/>
      <c r="C6" s="24" t="s">
        <v>81</v>
      </c>
      <c r="D6" s="46"/>
      <c r="E6" s="47"/>
      <c r="F6" s="34"/>
      <c r="G6" s="36"/>
      <c r="H6" s="36"/>
      <c r="I6" s="36"/>
      <c r="J6" s="36"/>
      <c r="K6" s="36"/>
      <c r="L6" s="5" t="s">
        <v>24</v>
      </c>
      <c r="M6" s="16"/>
      <c r="N6" s="16"/>
      <c r="O6" s="16"/>
      <c r="P6" s="9">
        <v>30</v>
      </c>
      <c r="Q6" s="10" t="s">
        <v>17</v>
      </c>
      <c r="R6" s="49"/>
    </row>
    <row r="7" spans="1:31" ht="20.100000000000001" customHeight="1" x14ac:dyDescent="0.35">
      <c r="A7" s="36"/>
      <c r="B7" s="45"/>
      <c r="C7" s="96"/>
      <c r="D7" s="97"/>
      <c r="E7" s="98"/>
      <c r="F7" s="34"/>
      <c r="G7" s="37" t="s">
        <v>99</v>
      </c>
      <c r="H7" s="37"/>
      <c r="I7" s="37"/>
      <c r="J7" s="85" t="s">
        <v>111</v>
      </c>
      <c r="K7" s="36"/>
      <c r="L7" s="5" t="s">
        <v>18</v>
      </c>
      <c r="M7" s="16"/>
      <c r="N7" s="16"/>
      <c r="O7" s="16"/>
      <c r="P7" s="11">
        <f>+P3-P4</f>
        <v>35</v>
      </c>
      <c r="Q7" s="10" t="s">
        <v>17</v>
      </c>
      <c r="R7" s="49"/>
      <c r="AA7" s="1">
        <v>1</v>
      </c>
      <c r="AB7" s="1">
        <v>2</v>
      </c>
      <c r="AC7" s="1">
        <v>3</v>
      </c>
      <c r="AD7" s="1">
        <v>4</v>
      </c>
      <c r="AE7" s="1">
        <v>5</v>
      </c>
    </row>
    <row r="8" spans="1:31" ht="20.100000000000001" customHeight="1" thickBot="1" x14ac:dyDescent="0.3">
      <c r="A8" s="36"/>
      <c r="B8" s="45"/>
      <c r="C8" s="99"/>
      <c r="D8" s="100"/>
      <c r="E8" s="101"/>
      <c r="F8" s="36"/>
      <c r="G8" s="36"/>
      <c r="H8" s="36"/>
      <c r="I8" s="36"/>
      <c r="J8" s="36"/>
      <c r="K8" s="36"/>
      <c r="L8" s="5" t="s">
        <v>25</v>
      </c>
      <c r="M8" s="16"/>
      <c r="N8" s="16"/>
      <c r="O8" s="16"/>
      <c r="P8" s="11">
        <f>+P3-P5</f>
        <v>35</v>
      </c>
      <c r="Q8" s="10" t="s">
        <v>17</v>
      </c>
      <c r="R8" s="49"/>
    </row>
    <row r="9" spans="1:31" ht="20.100000000000001" customHeight="1" thickBot="1" x14ac:dyDescent="0.3">
      <c r="A9" s="36"/>
      <c r="B9" s="45"/>
      <c r="C9" s="24" t="s">
        <v>80</v>
      </c>
      <c r="D9" s="46"/>
      <c r="E9" s="47"/>
      <c r="F9" s="35"/>
      <c r="K9" s="36"/>
      <c r="L9" s="12" t="s">
        <v>26</v>
      </c>
      <c r="M9" s="17"/>
      <c r="N9" s="17"/>
      <c r="O9" s="17"/>
      <c r="P9" s="13">
        <f>+P3-P6</f>
        <v>35</v>
      </c>
      <c r="Q9" s="14" t="s">
        <v>17</v>
      </c>
      <c r="R9" s="49"/>
      <c r="T9" s="27" t="s">
        <v>46</v>
      </c>
      <c r="U9" s="27"/>
      <c r="V9" s="27"/>
      <c r="W9" s="27"/>
      <c r="X9" s="27"/>
      <c r="Y9" s="27"/>
      <c r="AA9" s="26" t="s">
        <v>45</v>
      </c>
      <c r="AB9" s="26"/>
      <c r="AC9" s="26"/>
      <c r="AD9" s="26"/>
      <c r="AE9" s="26"/>
    </row>
    <row r="10" spans="1:31" ht="20.100000000000001" customHeight="1" x14ac:dyDescent="0.25">
      <c r="A10" s="36"/>
      <c r="B10" s="45"/>
      <c r="C10" s="96"/>
      <c r="D10" s="97"/>
      <c r="E10" s="98"/>
      <c r="F10" s="33"/>
      <c r="G10" s="84" t="s">
        <v>92</v>
      </c>
      <c r="H10" s="84"/>
      <c r="I10" s="84"/>
      <c r="J10" s="84"/>
      <c r="K10" s="34"/>
      <c r="L10" s="4" t="s">
        <v>33</v>
      </c>
      <c r="M10" s="15"/>
      <c r="N10" s="15"/>
      <c r="O10" s="15"/>
      <c r="P10" s="7">
        <v>3</v>
      </c>
      <c r="Q10" s="8" t="s">
        <v>20</v>
      </c>
      <c r="R10" s="49"/>
      <c r="T10" s="27"/>
      <c r="U10" s="27"/>
      <c r="V10" s="27"/>
      <c r="W10" s="27"/>
      <c r="X10" s="27"/>
      <c r="Y10" s="27"/>
      <c r="AA10" s="26"/>
      <c r="AB10" s="26"/>
      <c r="AC10" s="26"/>
      <c r="AD10" s="26"/>
      <c r="AE10" s="26"/>
    </row>
    <row r="11" spans="1:31" ht="20.100000000000001" customHeight="1" thickBot="1" x14ac:dyDescent="0.3">
      <c r="A11" s="36"/>
      <c r="B11" s="45"/>
      <c r="C11" s="99"/>
      <c r="D11" s="100"/>
      <c r="E11" s="101"/>
      <c r="F11" s="33"/>
      <c r="G11" s="34"/>
      <c r="H11" s="34"/>
      <c r="I11" s="34"/>
      <c r="J11" s="34"/>
      <c r="K11" s="34"/>
      <c r="L11" s="5" t="s">
        <v>32</v>
      </c>
      <c r="M11" s="16"/>
      <c r="N11" s="16"/>
      <c r="O11" s="16"/>
      <c r="P11" s="9">
        <v>9</v>
      </c>
      <c r="Q11" s="10" t="s">
        <v>20</v>
      </c>
      <c r="R11" s="49"/>
      <c r="T11" s="27"/>
      <c r="U11" s="27"/>
      <c r="V11" s="27"/>
      <c r="W11" s="27"/>
      <c r="X11" s="27"/>
      <c r="Y11" s="27"/>
      <c r="AA11" s="26"/>
      <c r="AB11" s="26"/>
      <c r="AC11" s="26"/>
      <c r="AD11" s="26"/>
      <c r="AE11" s="26"/>
    </row>
    <row r="12" spans="1:31" ht="20.100000000000001" customHeight="1" x14ac:dyDescent="0.25">
      <c r="A12" s="36"/>
      <c r="B12" s="45"/>
      <c r="C12" s="24" t="s">
        <v>31</v>
      </c>
      <c r="D12" s="46"/>
      <c r="E12" s="47"/>
      <c r="F12" s="33"/>
      <c r="G12" s="34"/>
      <c r="H12" s="34"/>
      <c r="I12" s="34"/>
      <c r="J12" s="34"/>
      <c r="K12" s="34"/>
      <c r="L12" s="5" t="s">
        <v>9</v>
      </c>
      <c r="M12" s="16"/>
      <c r="N12" s="16"/>
      <c r="O12" s="102">
        <v>3.65E-7</v>
      </c>
      <c r="P12" s="102"/>
      <c r="Q12" s="10" t="s">
        <v>8</v>
      </c>
      <c r="R12" s="49"/>
      <c r="T12" s="27"/>
      <c r="U12" s="27"/>
      <c r="V12" s="27"/>
      <c r="W12" s="27"/>
      <c r="X12" s="27"/>
      <c r="Y12" s="27"/>
      <c r="AA12" s="26"/>
      <c r="AB12" s="26"/>
      <c r="AC12" s="26"/>
      <c r="AD12" s="26"/>
      <c r="AE12" s="26"/>
    </row>
    <row r="13" spans="1:31" ht="20.100000000000001" customHeight="1" x14ac:dyDescent="0.25">
      <c r="A13" s="36"/>
      <c r="B13" s="45"/>
      <c r="C13" s="96"/>
      <c r="D13" s="97"/>
      <c r="E13" s="98"/>
      <c r="F13" s="33"/>
      <c r="G13" s="34"/>
      <c r="H13" s="34"/>
      <c r="I13" s="34"/>
      <c r="J13" s="34"/>
      <c r="K13" s="34"/>
      <c r="L13" s="5" t="s">
        <v>40</v>
      </c>
      <c r="M13" s="16"/>
      <c r="N13" s="16"/>
      <c r="O13" s="16"/>
      <c r="P13" s="16">
        <v>4.1870000000000003</v>
      </c>
      <c r="Q13" s="10" t="s">
        <v>41</v>
      </c>
      <c r="R13" s="49"/>
      <c r="T13" s="27"/>
      <c r="U13" s="27"/>
      <c r="V13" s="27"/>
      <c r="W13" s="27"/>
      <c r="X13" s="27"/>
      <c r="Y13" s="27"/>
      <c r="AA13" s="26"/>
      <c r="AB13" s="26"/>
      <c r="AC13" s="26"/>
      <c r="AD13" s="26"/>
      <c r="AE13" s="26"/>
    </row>
    <row r="14" spans="1:31" ht="20.100000000000001" customHeight="1" thickBot="1" x14ac:dyDescent="0.3">
      <c r="A14" s="36"/>
      <c r="B14" s="45"/>
      <c r="C14" s="99"/>
      <c r="D14" s="100"/>
      <c r="E14" s="101"/>
      <c r="F14" s="33"/>
      <c r="G14" s="34"/>
      <c r="H14" s="34"/>
      <c r="I14" s="34"/>
      <c r="J14" s="34"/>
      <c r="K14" s="34"/>
      <c r="L14" s="6" t="s">
        <v>42</v>
      </c>
      <c r="M14" s="50"/>
      <c r="N14" s="50"/>
      <c r="O14" s="50"/>
      <c r="P14" s="50">
        <v>0.98</v>
      </c>
      <c r="Q14" s="51" t="s">
        <v>43</v>
      </c>
      <c r="R14" s="49"/>
      <c r="T14" s="27"/>
      <c r="U14" s="27"/>
      <c r="V14" s="27"/>
      <c r="W14" s="27"/>
      <c r="X14" s="27"/>
      <c r="Y14" s="27"/>
      <c r="AA14" s="26"/>
      <c r="AB14" s="26"/>
      <c r="AC14" s="26"/>
      <c r="AD14" s="26"/>
      <c r="AE14" s="26"/>
    </row>
    <row r="15" spans="1:31" ht="7.5" customHeight="1" thickBot="1" x14ac:dyDescent="0.3">
      <c r="A15" s="36"/>
      <c r="B15" s="57"/>
      <c r="C15" s="58"/>
      <c r="D15" s="58"/>
      <c r="E15" s="58"/>
      <c r="F15" s="58"/>
      <c r="G15" s="58"/>
      <c r="H15" s="58"/>
      <c r="I15" s="58"/>
      <c r="J15" s="58"/>
      <c r="K15" s="58"/>
      <c r="L15" s="59"/>
      <c r="M15" s="59"/>
      <c r="N15" s="59"/>
      <c r="O15" s="59"/>
      <c r="P15" s="59"/>
      <c r="Q15" s="59"/>
      <c r="R15" s="60"/>
      <c r="T15" s="25" t="s">
        <v>29</v>
      </c>
      <c r="U15" s="25" t="s">
        <v>30</v>
      </c>
      <c r="V15" s="25" t="s">
        <v>29</v>
      </c>
      <c r="W15" s="25" t="s">
        <v>30</v>
      </c>
      <c r="X15" s="25" t="s">
        <v>29</v>
      </c>
      <c r="Y15" s="25" t="s">
        <v>30</v>
      </c>
      <c r="Z15" s="25"/>
      <c r="AA15" s="2" t="s">
        <v>1</v>
      </c>
      <c r="AB15" s="25" t="s">
        <v>29</v>
      </c>
      <c r="AC15" s="25"/>
      <c r="AD15" s="25" t="s">
        <v>30</v>
      </c>
      <c r="AE15" s="25"/>
    </row>
    <row r="16" spans="1:31" ht="93" customHeight="1" x14ac:dyDescent="0.25">
      <c r="B16" s="78"/>
      <c r="C16" s="52" t="s">
        <v>88</v>
      </c>
      <c r="D16" s="52" t="s">
        <v>89</v>
      </c>
      <c r="E16" s="52" t="s">
        <v>21</v>
      </c>
      <c r="F16" s="52" t="s">
        <v>22</v>
      </c>
      <c r="G16" s="53" t="s">
        <v>10</v>
      </c>
      <c r="H16" s="52" t="s">
        <v>12</v>
      </c>
      <c r="I16" s="54" t="s">
        <v>34</v>
      </c>
      <c r="J16" s="54" t="s">
        <v>36</v>
      </c>
      <c r="K16" s="54" t="s">
        <v>38</v>
      </c>
      <c r="L16" s="54" t="s">
        <v>13</v>
      </c>
      <c r="M16" s="55" t="s">
        <v>35</v>
      </c>
      <c r="N16" s="55" t="s">
        <v>37</v>
      </c>
      <c r="O16" s="55" t="s">
        <v>39</v>
      </c>
      <c r="P16" s="55" t="s">
        <v>13</v>
      </c>
      <c r="Q16" s="52" t="s">
        <v>82</v>
      </c>
      <c r="R16" s="56" t="s">
        <v>14</v>
      </c>
      <c r="T16" s="2" t="s">
        <v>44</v>
      </c>
      <c r="U16" s="2" t="s">
        <v>44</v>
      </c>
      <c r="V16" s="2" t="s">
        <v>7</v>
      </c>
      <c r="W16" s="2" t="s">
        <v>47</v>
      </c>
      <c r="X16" s="28" t="s">
        <v>48</v>
      </c>
      <c r="Y16" s="28" t="s">
        <v>48</v>
      </c>
      <c r="Z16" s="2"/>
      <c r="AA16" s="2"/>
      <c r="AB16" s="2" t="s">
        <v>3</v>
      </c>
      <c r="AC16" s="2" t="s">
        <v>4</v>
      </c>
      <c r="AD16" s="2" t="s">
        <v>3</v>
      </c>
      <c r="AE16" s="2" t="s">
        <v>4</v>
      </c>
    </row>
    <row r="17" spans="2:38" ht="15.75" x14ac:dyDescent="0.25">
      <c r="B17" s="79"/>
      <c r="C17" s="42" t="s">
        <v>0</v>
      </c>
      <c r="D17" s="42" t="s">
        <v>11</v>
      </c>
      <c r="E17" s="42" t="s">
        <v>11</v>
      </c>
      <c r="F17" s="42" t="s">
        <v>11</v>
      </c>
      <c r="G17" s="42" t="s">
        <v>5</v>
      </c>
      <c r="H17" s="42"/>
      <c r="I17" s="42" t="s">
        <v>2</v>
      </c>
      <c r="J17" s="42" t="s">
        <v>6</v>
      </c>
      <c r="K17" s="42" t="s">
        <v>19</v>
      </c>
      <c r="L17" s="42" t="s">
        <v>20</v>
      </c>
      <c r="M17" s="42" t="s">
        <v>2</v>
      </c>
      <c r="N17" s="42" t="s">
        <v>6</v>
      </c>
      <c r="O17" s="42" t="s">
        <v>19</v>
      </c>
      <c r="P17" s="42" t="s">
        <v>20</v>
      </c>
      <c r="Q17" s="42" t="s">
        <v>20</v>
      </c>
      <c r="R17" s="43" t="s">
        <v>20</v>
      </c>
      <c r="T17" s="2" t="s">
        <v>2</v>
      </c>
      <c r="U17" s="2" t="s">
        <v>2</v>
      </c>
      <c r="V17" s="2"/>
      <c r="W17" s="2"/>
      <c r="X17" s="2"/>
      <c r="Y17" s="2"/>
      <c r="Z17" s="2"/>
      <c r="AA17" s="2" t="s">
        <v>0</v>
      </c>
      <c r="AB17" s="2" t="s">
        <v>2</v>
      </c>
      <c r="AC17" s="2" t="s">
        <v>2</v>
      </c>
      <c r="AD17" s="2" t="s">
        <v>2</v>
      </c>
      <c r="AE17" s="2" t="s">
        <v>2</v>
      </c>
    </row>
    <row r="18" spans="2:38" ht="11.25" customHeight="1" x14ac:dyDescent="0.25">
      <c r="B18" s="45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2"/>
      <c r="AA18" s="2"/>
      <c r="AB18" s="2"/>
      <c r="AC18" s="2"/>
      <c r="AD18" s="2"/>
      <c r="AE18" s="2"/>
    </row>
    <row r="19" spans="2:38" ht="15.95" customHeight="1" x14ac:dyDescent="0.25">
      <c r="B19" s="79"/>
      <c r="C19" s="44">
        <v>20</v>
      </c>
      <c r="D19" s="83">
        <v>10</v>
      </c>
      <c r="E19" s="44">
        <v>0</v>
      </c>
      <c r="F19" s="44">
        <v>8</v>
      </c>
      <c r="G19" s="41">
        <f>+(D19/$P$7+E19/$P$8+F19/$P$9)/$P$13</f>
        <v>0.12282916510286941</v>
      </c>
      <c r="H19" s="44" t="s">
        <v>98</v>
      </c>
      <c r="I19" s="42">
        <f>+AB19</f>
        <v>22</v>
      </c>
      <c r="J19" s="41">
        <f>4000*G19/$P$14/T19^2/3.141592</f>
        <v>0.41540669383079559</v>
      </c>
      <c r="K19" s="38">
        <f>+$P$14*(J19^2)*X19/2/T19*1000000/9.81</f>
        <v>12.413991672895857</v>
      </c>
      <c r="L19" s="38">
        <f>+K19*C19/1000</f>
        <v>0.24827983345791715</v>
      </c>
      <c r="M19" s="42">
        <f>+AD19</f>
        <v>22</v>
      </c>
      <c r="N19" s="41">
        <f>4000*G19/3.141592/$P$14/U19^2</f>
        <v>0.41540669383079559</v>
      </c>
      <c r="O19" s="38">
        <f>+$P$14*(N19^2)*Y19/2/U19*1000000/9.81</f>
        <v>12.413991672895857</v>
      </c>
      <c r="P19" s="38">
        <f>+O19*C19/1000</f>
        <v>0.24827983345791715</v>
      </c>
      <c r="Q19" s="83">
        <v>0</v>
      </c>
      <c r="R19" s="88">
        <f>+$P$11-L19-P19+Q19</f>
        <v>8.5034403330841641</v>
      </c>
      <c r="T19" s="1">
        <f>+AB19-2*AC19</f>
        <v>19.600000000000001</v>
      </c>
      <c r="U19" s="1">
        <f>+AD19-2*AE19</f>
        <v>19.600000000000001</v>
      </c>
      <c r="V19" s="29">
        <f>+J19*T19/$O$12/1000</f>
        <v>22306.770408448199</v>
      </c>
      <c r="W19" s="1">
        <f>+N19*U19/$O$12/1000</f>
        <v>22306.770408448199</v>
      </c>
      <c r="X19" s="30">
        <f>1/(-2*LOG(AA19/T19/3.71*1000+(5-0.1*LOG(AA19/T19*1000))*(V19^-0.9)))^2</f>
        <v>2.8228868299754482E-2</v>
      </c>
      <c r="Y19" s="1">
        <f>1/(-2*LOG(AA19/U19/3.71*1000+(5-0.1*LOG(AA19/U19*1000))*(W19^-0.9)))^2</f>
        <v>2.8228868299754482E-2</v>
      </c>
      <c r="Z19" s="29">
        <f>+C19/J19</f>
        <v>48.145589122707889</v>
      </c>
      <c r="AA19" s="2">
        <f>VLOOKUP($H19,Dimensionsoversigt!$A$6:$G$42,3,FALSE)</f>
        <v>3.0000000000000001E-5</v>
      </c>
      <c r="AB19" s="2">
        <f>VLOOKUP($H19,Dimensionsoversigt!$A$6:$G$42,4,FALSE)</f>
        <v>22</v>
      </c>
      <c r="AC19" s="2">
        <f>VLOOKUP($H19,Dimensionsoversigt!$A$6:$G$42,5,FALSE)</f>
        <v>1.2</v>
      </c>
      <c r="AD19" s="2">
        <f>VLOOKUP($H19,Dimensionsoversigt!$A$6:$G$42,6,FALSE)</f>
        <v>22</v>
      </c>
      <c r="AE19" s="2">
        <f>VLOOKUP($H19,Dimensionsoversigt!$A$6:$G$42,7,FALSE)</f>
        <v>1.2</v>
      </c>
    </row>
    <row r="20" spans="2:38" ht="15.95" customHeight="1" x14ac:dyDescent="0.25">
      <c r="B20" s="21"/>
      <c r="C20" s="61"/>
      <c r="D20" s="62"/>
      <c r="E20" s="61"/>
      <c r="F20" s="61"/>
      <c r="H20" s="92" t="str">
        <f>VLOOKUP($H19,Dimensionsoversigt!$A$6:$G$42,2,FALSE)</f>
        <v>Kobber</v>
      </c>
      <c r="I20" s="61"/>
      <c r="J20" s="63"/>
      <c r="K20" s="62"/>
      <c r="L20" s="62"/>
      <c r="M20" s="61"/>
      <c r="N20" s="63"/>
      <c r="O20" s="64"/>
      <c r="P20" s="38"/>
      <c r="Q20" s="38" t="s">
        <v>86</v>
      </c>
      <c r="R20" s="39" t="s">
        <v>85</v>
      </c>
      <c r="V20" s="29"/>
      <c r="X20" s="30"/>
      <c r="Z20" s="29"/>
      <c r="AA20" s="2"/>
      <c r="AB20" s="2"/>
      <c r="AC20" s="2"/>
      <c r="AD20" s="2"/>
      <c r="AE20" s="2"/>
      <c r="AK20" s="1">
        <v>0</v>
      </c>
      <c r="AL20" s="1">
        <f>+C19</f>
        <v>20</v>
      </c>
    </row>
    <row r="21" spans="2:38" ht="15.95" customHeight="1" x14ac:dyDescent="0.25">
      <c r="B21" s="21"/>
      <c r="C21" s="22"/>
      <c r="D21" s="65"/>
      <c r="E21" s="22"/>
      <c r="F21" s="34" t="s">
        <v>97</v>
      </c>
      <c r="G21" s="93">
        <f>+G19*3600/$P$14</f>
        <v>451.20917792890805</v>
      </c>
      <c r="H21" s="22"/>
      <c r="I21" s="22"/>
      <c r="J21" s="66"/>
      <c r="K21" s="65"/>
      <c r="L21" s="65"/>
      <c r="M21" s="22"/>
      <c r="N21" s="67" t="s">
        <v>87</v>
      </c>
      <c r="O21" s="68"/>
      <c r="P21" s="38" t="s">
        <v>83</v>
      </c>
      <c r="Q21" s="38">
        <f>+$P$11</f>
        <v>9</v>
      </c>
      <c r="R21" s="39">
        <f>+Q21-L19</f>
        <v>8.7517201665420821</v>
      </c>
      <c r="V21" s="29"/>
      <c r="X21" s="30"/>
      <c r="Z21" s="29"/>
      <c r="AA21" s="2"/>
      <c r="AB21" s="2"/>
      <c r="AC21" s="2"/>
      <c r="AD21" s="2"/>
      <c r="AE21" s="2"/>
      <c r="AK21" s="32">
        <f>+Q21</f>
        <v>9</v>
      </c>
      <c r="AL21" s="32">
        <f>+R21</f>
        <v>8.7517201665420821</v>
      </c>
    </row>
    <row r="22" spans="2:38" ht="15.95" customHeight="1" x14ac:dyDescent="0.25">
      <c r="B22" s="21"/>
      <c r="C22" s="22"/>
      <c r="D22" s="65"/>
      <c r="E22" s="22"/>
      <c r="F22" s="22"/>
      <c r="G22" s="22"/>
      <c r="H22" s="22"/>
      <c r="I22" s="22"/>
      <c r="J22" s="66"/>
      <c r="K22" s="65"/>
      <c r="L22" s="65"/>
      <c r="M22" s="22"/>
      <c r="N22" s="66"/>
      <c r="O22" s="68"/>
      <c r="P22" s="38" t="s">
        <v>84</v>
      </c>
      <c r="Q22" s="40">
        <f>+R22-P19</f>
        <v>5.503440333084165</v>
      </c>
      <c r="R22" s="39">
        <f>+R21-$P$10+Q19</f>
        <v>5.7517201665420821</v>
      </c>
      <c r="V22" s="29"/>
      <c r="X22" s="30"/>
      <c r="Z22" s="29"/>
      <c r="AA22" s="2"/>
      <c r="AB22" s="2"/>
      <c r="AC22" s="2"/>
      <c r="AD22" s="2"/>
      <c r="AE22" s="2"/>
      <c r="AK22" s="32">
        <f>+Q22</f>
        <v>5.503440333084165</v>
      </c>
      <c r="AL22" s="32">
        <f>+R22</f>
        <v>5.7517201665420821</v>
      </c>
    </row>
    <row r="23" spans="2:38" ht="15.95" customHeight="1" x14ac:dyDescent="0.25">
      <c r="B23" s="21"/>
      <c r="C23" s="22"/>
      <c r="D23" s="65"/>
      <c r="E23" s="22"/>
      <c r="F23" s="22"/>
      <c r="G23" s="22"/>
      <c r="H23" s="22"/>
      <c r="I23" s="22"/>
      <c r="J23" s="66"/>
      <c r="K23" s="65"/>
      <c r="L23" s="65"/>
      <c r="M23" s="22"/>
      <c r="N23" s="66"/>
      <c r="O23" s="65"/>
      <c r="P23" s="89"/>
      <c r="Q23" s="90"/>
      <c r="R23" s="91"/>
      <c r="V23" s="29"/>
      <c r="X23" s="30"/>
      <c r="Z23" s="29"/>
      <c r="AA23" s="2"/>
      <c r="AB23" s="2"/>
      <c r="AC23" s="2"/>
      <c r="AD23" s="2"/>
      <c r="AE23" s="2"/>
      <c r="AK23" s="32"/>
      <c r="AL23" s="32"/>
    </row>
    <row r="24" spans="2:38" ht="15.95" customHeight="1" x14ac:dyDescent="0.25">
      <c r="B24" s="21"/>
      <c r="C24" s="77" t="s">
        <v>90</v>
      </c>
      <c r="D24" s="69"/>
      <c r="E24" s="70"/>
      <c r="F24" s="70"/>
      <c r="G24" s="70"/>
      <c r="H24" s="70"/>
      <c r="I24" s="70"/>
      <c r="J24" s="71"/>
      <c r="K24" s="69"/>
      <c r="L24" s="69"/>
      <c r="M24" s="70"/>
      <c r="N24" s="70"/>
      <c r="O24" s="70"/>
      <c r="P24" s="70"/>
      <c r="Q24" s="70"/>
      <c r="R24" s="39" t="s">
        <v>94</v>
      </c>
      <c r="V24" s="29"/>
      <c r="X24" s="30"/>
      <c r="Z24" s="29"/>
      <c r="AA24" s="2"/>
      <c r="AB24" s="2"/>
      <c r="AC24" s="2"/>
      <c r="AD24" s="2"/>
      <c r="AE24" s="2"/>
    </row>
    <row r="25" spans="2:38" ht="15.95" customHeight="1" x14ac:dyDescent="0.25">
      <c r="B25" s="80"/>
      <c r="C25" s="42">
        <f>+$C$19</f>
        <v>20</v>
      </c>
      <c r="D25" s="38">
        <f>+$D$19</f>
        <v>10</v>
      </c>
      <c r="E25" s="42">
        <f>+$E$19</f>
        <v>0</v>
      </c>
      <c r="F25" s="42"/>
      <c r="G25" s="41">
        <f>+$G$19</f>
        <v>0.12282916510286941</v>
      </c>
      <c r="H25" s="44" t="s">
        <v>102</v>
      </c>
      <c r="I25" s="42">
        <f>+AB25</f>
        <v>22</v>
      </c>
      <c r="J25" s="41">
        <f>4000*G25/$P$14/T25^2/3.141592</f>
        <v>0.41540669383079559</v>
      </c>
      <c r="K25" s="38">
        <f>+$P$14*(J25^2)*X25/2/T25*1000000/9.81</f>
        <v>12.413991672895857</v>
      </c>
      <c r="L25" s="38">
        <f>+K25*C25/1000</f>
        <v>0.24827983345791715</v>
      </c>
      <c r="M25" s="42">
        <f>+AD25</f>
        <v>28</v>
      </c>
      <c r="N25" s="41">
        <f>4000*G25/3.141592/$P$14/U25^2</f>
        <v>0.25533221680326157</v>
      </c>
      <c r="O25" s="38">
        <f>+$P$14*(N25^2)*Y25/2/U25*1000000/9.81</f>
        <v>3.7470505357842145</v>
      </c>
      <c r="P25" s="38">
        <f>+O25*C25/1000</f>
        <v>7.4941010715684292E-2</v>
      </c>
      <c r="Q25" s="83">
        <v>0</v>
      </c>
      <c r="R25" s="88">
        <f>+$P$11-L25-P25+Q25</f>
        <v>8.6767791558263969</v>
      </c>
      <c r="T25" s="1">
        <f>+AB25-2*AC25</f>
        <v>19.600000000000001</v>
      </c>
      <c r="U25" s="1">
        <f>+AD25-2*AE25</f>
        <v>25</v>
      </c>
      <c r="V25" s="29">
        <f>+J25*T25/$O$12/1000</f>
        <v>22306.770408448199</v>
      </c>
      <c r="W25" s="1">
        <f>+N25*U25/$O$12/1000</f>
        <v>17488.508000223395</v>
      </c>
      <c r="X25" s="30">
        <f>1/(-2*LOG(AA25/T25/3.71*1000+(5-0.1*LOG(AA25/T25*1000))*(V25^-0.9)))^2</f>
        <v>2.8228868299754482E-2</v>
      </c>
      <c r="Y25" s="1">
        <f>1/(-2*LOG(AA25/U25/3.71*1000+(5-0.1*LOG(AA25/U25*1000))*(W25^-0.9)))^2</f>
        <v>2.8766780184289447E-2</v>
      </c>
      <c r="Z25" s="29">
        <f>+C25/J25</f>
        <v>48.145589122707889</v>
      </c>
      <c r="AA25" s="2">
        <f>VLOOKUP($H25,Dimensionsoversigt!$A$6:$G$42,3,FALSE)</f>
        <v>3.0000000000000001E-5</v>
      </c>
      <c r="AB25" s="2">
        <f>VLOOKUP($H25,Dimensionsoversigt!$A$6:$G$42,4,FALSE)</f>
        <v>22</v>
      </c>
      <c r="AC25" s="2">
        <f>VLOOKUP($H25,Dimensionsoversigt!$A$6:$G$42,5,FALSE)</f>
        <v>1.2</v>
      </c>
      <c r="AD25" s="2">
        <f>VLOOKUP($H25,Dimensionsoversigt!$A$6:$G$42,6,FALSE)</f>
        <v>28</v>
      </c>
      <c r="AE25" s="2">
        <f>VLOOKUP($H25,Dimensionsoversigt!$A$6:$G$42,7,FALSE)</f>
        <v>1.5</v>
      </c>
    </row>
    <row r="26" spans="2:38" ht="15.95" customHeight="1" x14ac:dyDescent="0.25">
      <c r="B26" s="21"/>
      <c r="C26" s="61"/>
      <c r="D26" s="62"/>
      <c r="E26" s="61"/>
      <c r="F26" s="61"/>
      <c r="G26" s="63"/>
      <c r="H26" s="92" t="str">
        <f>VLOOKUP($H25,Dimensionsoversigt!$A$6:$G$42,2,FALSE)</f>
        <v>Kobber</v>
      </c>
      <c r="I26" s="61"/>
      <c r="J26" s="63"/>
      <c r="K26" s="62"/>
      <c r="L26" s="62"/>
      <c r="M26" s="61"/>
      <c r="N26" s="63"/>
      <c r="O26" s="64"/>
      <c r="P26" s="38"/>
      <c r="Q26" s="38" t="s">
        <v>86</v>
      </c>
      <c r="R26" s="39" t="s">
        <v>85</v>
      </c>
      <c r="V26" s="29"/>
      <c r="X26" s="30"/>
      <c r="Z26" s="29"/>
      <c r="AA26" s="2"/>
      <c r="AB26" s="2"/>
      <c r="AC26" s="2"/>
      <c r="AD26" s="2"/>
      <c r="AE26" s="2"/>
    </row>
    <row r="27" spans="2:38" ht="15.95" customHeight="1" x14ac:dyDescent="0.25">
      <c r="B27" s="21"/>
      <c r="C27" s="22"/>
      <c r="D27" s="65"/>
      <c r="E27" s="22"/>
      <c r="F27" s="22"/>
      <c r="G27" s="66"/>
      <c r="H27" s="22"/>
      <c r="I27" s="22"/>
      <c r="J27" s="66"/>
      <c r="K27" s="65"/>
      <c r="L27" s="65"/>
      <c r="M27" s="22"/>
      <c r="N27" s="67" t="s">
        <v>87</v>
      </c>
      <c r="O27" s="68"/>
      <c r="P27" s="38" t="s">
        <v>83</v>
      </c>
      <c r="Q27" s="38">
        <f>+$P$11</f>
        <v>9</v>
      </c>
      <c r="R27" s="39">
        <f>+Q27-L25</f>
        <v>8.7517201665420821</v>
      </c>
      <c r="V27" s="29"/>
      <c r="X27" s="30"/>
      <c r="Z27" s="29"/>
      <c r="AA27" s="2"/>
      <c r="AB27" s="2"/>
      <c r="AC27" s="2"/>
      <c r="AD27" s="2"/>
      <c r="AE27" s="2"/>
      <c r="AK27" s="32">
        <f>+Q27</f>
        <v>9</v>
      </c>
      <c r="AL27" s="32">
        <f>+R27</f>
        <v>8.7517201665420821</v>
      </c>
    </row>
    <row r="28" spans="2:38" ht="15.95" customHeight="1" x14ac:dyDescent="0.25">
      <c r="B28" s="21"/>
      <c r="C28" s="22"/>
      <c r="D28" s="65"/>
      <c r="E28" s="22"/>
      <c r="F28" s="22"/>
      <c r="G28" s="22"/>
      <c r="H28" s="22"/>
      <c r="I28" s="22"/>
      <c r="J28" s="66"/>
      <c r="K28" s="65"/>
      <c r="L28" s="65"/>
      <c r="M28" s="22"/>
      <c r="N28" s="66"/>
      <c r="O28" s="68"/>
      <c r="P28" s="38" t="s">
        <v>84</v>
      </c>
      <c r="Q28" s="40">
        <f>+R28-P25</f>
        <v>5.6767791558263978</v>
      </c>
      <c r="R28" s="39">
        <f>+R27-$P$10+Q25</f>
        <v>5.7517201665420821</v>
      </c>
      <c r="V28" s="29"/>
      <c r="X28" s="30"/>
      <c r="Z28" s="29"/>
      <c r="AA28" s="2"/>
      <c r="AB28" s="2"/>
      <c r="AC28" s="2"/>
      <c r="AD28" s="2"/>
      <c r="AE28" s="2"/>
      <c r="AK28" s="32">
        <f>+Q28</f>
        <v>5.6767791558263978</v>
      </c>
      <c r="AL28" s="32">
        <f>+R28</f>
        <v>5.7517201665420821</v>
      </c>
    </row>
    <row r="29" spans="2:38" ht="15.95" customHeight="1" x14ac:dyDescent="0.25">
      <c r="B29" s="21"/>
      <c r="C29" s="22"/>
      <c r="D29" s="65"/>
      <c r="E29" s="22"/>
      <c r="F29" s="22"/>
      <c r="G29" s="22"/>
      <c r="H29" s="22"/>
      <c r="I29" s="22"/>
      <c r="J29" s="66"/>
      <c r="K29" s="65"/>
      <c r="L29" s="65"/>
      <c r="M29" s="22"/>
      <c r="N29" s="66"/>
      <c r="O29" s="65"/>
      <c r="P29" s="89"/>
      <c r="Q29" s="90"/>
      <c r="R29" s="91"/>
      <c r="V29" s="29"/>
      <c r="X29" s="30"/>
      <c r="Z29" s="29"/>
      <c r="AA29" s="2"/>
      <c r="AB29" s="2"/>
      <c r="AC29" s="2"/>
      <c r="AD29" s="2"/>
      <c r="AE29" s="2"/>
      <c r="AK29" s="32"/>
      <c r="AL29" s="32"/>
    </row>
    <row r="30" spans="2:38" ht="15.95" customHeight="1" x14ac:dyDescent="0.25">
      <c r="B30" s="21"/>
      <c r="C30" s="77" t="s">
        <v>91</v>
      </c>
      <c r="D30" s="70"/>
      <c r="E30" s="70"/>
      <c r="F30" s="70"/>
      <c r="G30" s="70"/>
      <c r="H30" s="70"/>
      <c r="I30" s="70"/>
      <c r="J30" s="71"/>
      <c r="K30" s="69"/>
      <c r="L30" s="69"/>
      <c r="M30" s="70"/>
      <c r="N30" s="71"/>
      <c r="O30" s="69"/>
      <c r="P30" s="69"/>
      <c r="Q30" s="69"/>
      <c r="R30" s="39" t="s">
        <v>95</v>
      </c>
      <c r="V30" s="29"/>
      <c r="X30" s="30"/>
      <c r="Z30" s="29"/>
      <c r="AA30" s="2"/>
      <c r="AB30" s="2"/>
      <c r="AC30" s="2"/>
      <c r="AD30" s="2"/>
      <c r="AE30" s="2"/>
    </row>
    <row r="31" spans="2:38" ht="15.95" customHeight="1" x14ac:dyDescent="0.25">
      <c r="B31" s="80"/>
      <c r="C31" s="42">
        <f>+$C$19</f>
        <v>20</v>
      </c>
      <c r="D31" s="38">
        <f>+$D$19</f>
        <v>10</v>
      </c>
      <c r="E31" s="42">
        <f>+$E$19</f>
        <v>0</v>
      </c>
      <c r="F31" s="42"/>
      <c r="G31" s="41">
        <f>+$G$19</f>
        <v>0.12282916510286941</v>
      </c>
      <c r="H31" s="44" t="s">
        <v>103</v>
      </c>
      <c r="I31" s="42">
        <f>+AB31</f>
        <v>28</v>
      </c>
      <c r="J31" s="41">
        <f>4000*G31/$P$14/T31^2/3.141592</f>
        <v>0.25533221680326151</v>
      </c>
      <c r="K31" s="38">
        <f>+$P$14*(J31^2)*X31/2/T31*1000000/9.81</f>
        <v>3.7470505357842132</v>
      </c>
      <c r="L31" s="38">
        <f>+K31*C31/1000</f>
        <v>7.494101071568425E-2</v>
      </c>
      <c r="M31" s="42">
        <f>+AD31</f>
        <v>28</v>
      </c>
      <c r="N31" s="41">
        <f>4000*G31/3.141592/$P$14/U31^2</f>
        <v>0.25533221680326157</v>
      </c>
      <c r="O31" s="38">
        <f>+$P$14*(N31^2)*Y31/2/U31*1000000/9.81</f>
        <v>3.7470505357842145</v>
      </c>
      <c r="P31" s="38">
        <f>+O31*C31/1000</f>
        <v>7.4941010715684292E-2</v>
      </c>
      <c r="Q31" s="83">
        <v>0</v>
      </c>
      <c r="R31" s="88">
        <f>+$P$11-L31-P31+Q31</f>
        <v>8.8501179785686315</v>
      </c>
      <c r="T31" s="1">
        <f>+AB31-2*AC31</f>
        <v>25</v>
      </c>
      <c r="U31" s="1">
        <f>+AD31-2*AE31</f>
        <v>25</v>
      </c>
      <c r="V31" s="29">
        <f>+J31*T31/$O$12/1000</f>
        <v>17488.508000223392</v>
      </c>
      <c r="W31" s="1">
        <f>+N31*U31/$O$12/1000</f>
        <v>17488.508000223395</v>
      </c>
      <c r="X31" s="30">
        <f>1/(-2*LOG(AA31/T31/3.71*1000+(5-0.1*LOG(AA31/T31*1000))*(V31^-0.9)))^2</f>
        <v>2.8766780184289447E-2</v>
      </c>
      <c r="Y31" s="1">
        <f>1/(-2*LOG(AA31/U31/3.71*1000+(5-0.1*LOG(AA31/U31*1000))*(W31^-0.9)))^2</f>
        <v>2.8766780184289447E-2</v>
      </c>
      <c r="Z31" s="29">
        <f>+C31/J31</f>
        <v>78.329324244305582</v>
      </c>
      <c r="AA31" s="2">
        <f>VLOOKUP($H31,Dimensionsoversigt!$A$6:$G$42,3,FALSE)</f>
        <v>3.0000000000000001E-5</v>
      </c>
      <c r="AB31" s="2">
        <f>VLOOKUP($H31,Dimensionsoversigt!$A$6:$G$42,4,FALSE)</f>
        <v>28</v>
      </c>
      <c r="AC31" s="2">
        <f>VLOOKUP($H31,Dimensionsoversigt!$A$6:$G$42,5,FALSE)</f>
        <v>1.5</v>
      </c>
      <c r="AD31" s="2">
        <f>VLOOKUP($H31,Dimensionsoversigt!$A$6:$G$42,6,FALSE)</f>
        <v>28</v>
      </c>
      <c r="AE31" s="2">
        <f>VLOOKUP($H31,Dimensionsoversigt!$A$6:$G$42,7,FALSE)</f>
        <v>1.5</v>
      </c>
    </row>
    <row r="32" spans="2:38" ht="15.95" customHeight="1" x14ac:dyDescent="0.25">
      <c r="B32" s="21"/>
      <c r="C32" s="61"/>
      <c r="D32" s="62"/>
      <c r="E32" s="61"/>
      <c r="F32" s="61"/>
      <c r="G32" s="63"/>
      <c r="H32" s="92" t="str">
        <f>VLOOKUP($H31,Dimensionsoversigt!$A$6:$G$42,2,FALSE)</f>
        <v>Kobber</v>
      </c>
      <c r="I32" s="61"/>
      <c r="J32" s="63"/>
      <c r="K32" s="62"/>
      <c r="L32" s="62"/>
      <c r="M32" s="61"/>
      <c r="N32" s="63"/>
      <c r="O32" s="64"/>
      <c r="P32" s="38"/>
      <c r="Q32" s="38" t="s">
        <v>86</v>
      </c>
      <c r="R32" s="39" t="s">
        <v>85</v>
      </c>
      <c r="V32" s="29"/>
      <c r="X32" s="30"/>
      <c r="Z32" s="29"/>
      <c r="AA32" s="2"/>
      <c r="AB32" s="2"/>
      <c r="AC32" s="2"/>
      <c r="AD32" s="2"/>
      <c r="AE32" s="2"/>
    </row>
    <row r="33" spans="2:38" ht="15.95" customHeight="1" x14ac:dyDescent="0.25">
      <c r="B33" s="21"/>
      <c r="C33" s="22"/>
      <c r="D33" s="65"/>
      <c r="E33" s="22"/>
      <c r="F33" s="22"/>
      <c r="G33" s="66"/>
      <c r="H33" s="22"/>
      <c r="I33" s="22"/>
      <c r="J33" s="66"/>
      <c r="K33" s="65"/>
      <c r="L33" s="65"/>
      <c r="M33" s="22"/>
      <c r="N33" s="67" t="s">
        <v>87</v>
      </c>
      <c r="O33" s="68"/>
      <c r="P33" s="38" t="s">
        <v>83</v>
      </c>
      <c r="Q33" s="38">
        <f>+$P$11</f>
        <v>9</v>
      </c>
      <c r="R33" s="39">
        <f>+Q33-L31</f>
        <v>8.9250589892843166</v>
      </c>
      <c r="V33" s="29"/>
      <c r="X33" s="30"/>
      <c r="Z33" s="29"/>
      <c r="AA33" s="2"/>
      <c r="AB33" s="2"/>
      <c r="AC33" s="2"/>
      <c r="AD33" s="2"/>
      <c r="AE33" s="2"/>
      <c r="AK33" s="32">
        <f>+Q33</f>
        <v>9</v>
      </c>
      <c r="AL33" s="32">
        <f>+R33</f>
        <v>8.9250589892843166</v>
      </c>
    </row>
    <row r="34" spans="2:38" ht="15.95" customHeight="1" x14ac:dyDescent="0.25">
      <c r="B34" s="21"/>
      <c r="C34" s="22"/>
      <c r="D34" s="65"/>
      <c r="E34" s="22"/>
      <c r="F34" s="22"/>
      <c r="G34" s="22"/>
      <c r="H34" s="22"/>
      <c r="I34" s="22"/>
      <c r="J34" s="66"/>
      <c r="K34" s="65"/>
      <c r="L34" s="65"/>
      <c r="M34" s="22"/>
      <c r="N34" s="66"/>
      <c r="O34" s="68"/>
      <c r="P34" s="38" t="s">
        <v>84</v>
      </c>
      <c r="Q34" s="40">
        <f>+R34-P31</f>
        <v>5.8501179785686324</v>
      </c>
      <c r="R34" s="39">
        <f>+R33-$P$10+Q31</f>
        <v>5.9250589892843166</v>
      </c>
      <c r="V34" s="29"/>
      <c r="X34" s="30"/>
      <c r="Z34" s="29"/>
      <c r="AA34" s="2"/>
      <c r="AB34" s="2"/>
      <c r="AC34" s="2"/>
      <c r="AD34" s="2"/>
      <c r="AE34" s="2"/>
      <c r="AK34" s="32">
        <f>+Q34</f>
        <v>5.8501179785686324</v>
      </c>
      <c r="AL34" s="32">
        <f>+R34</f>
        <v>5.9250589892843166</v>
      </c>
    </row>
    <row r="35" spans="2:38" ht="9.75" customHeight="1" thickBot="1" x14ac:dyDescent="0.3">
      <c r="B35" s="72"/>
      <c r="C35" s="73"/>
      <c r="D35" s="73"/>
      <c r="E35" s="73"/>
      <c r="F35" s="73"/>
      <c r="G35" s="73"/>
      <c r="H35" s="73"/>
      <c r="I35" s="73"/>
      <c r="J35" s="73"/>
      <c r="K35" s="74"/>
      <c r="L35" s="74"/>
      <c r="M35" s="73"/>
      <c r="N35" s="73"/>
      <c r="O35" s="74"/>
      <c r="P35" s="75"/>
      <c r="Q35" s="75"/>
      <c r="R35" s="76"/>
      <c r="Z35" s="29"/>
      <c r="AA35" s="2"/>
      <c r="AB35" s="2"/>
      <c r="AC35" s="2"/>
      <c r="AD35" s="2"/>
      <c r="AE35" s="2"/>
    </row>
    <row r="36" spans="2:38" x14ac:dyDescent="0.2">
      <c r="B36" s="18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20"/>
    </row>
    <row r="37" spans="2:38" x14ac:dyDescent="0.2">
      <c r="B37" s="2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3"/>
    </row>
    <row r="38" spans="2:38" x14ac:dyDescent="0.2">
      <c r="B38" s="21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3"/>
    </row>
    <row r="39" spans="2:38" x14ac:dyDescent="0.2">
      <c r="B39" s="21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3"/>
    </row>
    <row r="40" spans="2:38" x14ac:dyDescent="0.2">
      <c r="B40" s="21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3"/>
    </row>
    <row r="41" spans="2:38" x14ac:dyDescent="0.2">
      <c r="B41" s="21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3"/>
    </row>
    <row r="42" spans="2:38" x14ac:dyDescent="0.2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3"/>
    </row>
    <row r="43" spans="2:38" x14ac:dyDescent="0.2">
      <c r="B43" s="21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3"/>
    </row>
    <row r="44" spans="2:38" x14ac:dyDescent="0.2">
      <c r="B44" s="21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3"/>
    </row>
    <row r="45" spans="2:38" x14ac:dyDescent="0.2">
      <c r="B45" s="21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3"/>
    </row>
    <row r="46" spans="2:38" x14ac:dyDescent="0.2">
      <c r="B46" s="2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3"/>
    </row>
    <row r="47" spans="2:38" x14ac:dyDescent="0.2">
      <c r="B47" s="21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3"/>
    </row>
    <row r="48" spans="2:38" x14ac:dyDescent="0.2">
      <c r="B48" s="21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3"/>
    </row>
    <row r="49" spans="2:18" x14ac:dyDescent="0.2">
      <c r="B49" s="2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3"/>
    </row>
    <row r="50" spans="2:18" x14ac:dyDescent="0.2">
      <c r="B50" s="21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3"/>
    </row>
    <row r="51" spans="2:18" ht="21" x14ac:dyDescent="0.35">
      <c r="B51" s="21"/>
      <c r="E51" s="86" t="s">
        <v>93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3"/>
    </row>
    <row r="52" spans="2:18" ht="15.75" thickBot="1" x14ac:dyDescent="0.25">
      <c r="B52" s="72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87"/>
    </row>
  </sheetData>
  <mergeCells count="5">
    <mergeCell ref="C4:E5"/>
    <mergeCell ref="C7:E8"/>
    <mergeCell ref="C10:E11"/>
    <mergeCell ref="C13:E14"/>
    <mergeCell ref="O12:P12"/>
  </mergeCells>
  <dataValidations count="1">
    <dataValidation type="list" allowBlank="1" showInputMessage="1" showErrorMessage="1" sqref="H19 H25 H31">
      <formula1>Dimensioner</formula1>
    </dataValidation>
  </dataValidations>
  <pageMargins left="0.7" right="0.7" top="0.75" bottom="0.75" header="0.3" footer="0.3"/>
  <pageSetup paperSize="9"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2"/>
  <sheetViews>
    <sheetView workbookViewId="0">
      <selection activeCell="J22" sqref="J22"/>
    </sheetView>
  </sheetViews>
  <sheetFormatPr defaultRowHeight="15" x14ac:dyDescent="0.25"/>
  <sheetData>
    <row r="1" spans="1:10" x14ac:dyDescent="0.25">
      <c r="C1">
        <v>1</v>
      </c>
      <c r="D1">
        <v>2</v>
      </c>
      <c r="E1">
        <v>3</v>
      </c>
      <c r="F1">
        <v>4</v>
      </c>
      <c r="G1">
        <v>5</v>
      </c>
    </row>
    <row r="2" spans="1:10" x14ac:dyDescent="0.25">
      <c r="B2" s="2"/>
      <c r="C2" s="2"/>
      <c r="D2" s="2"/>
      <c r="E2" s="2"/>
      <c r="F2" s="2"/>
      <c r="G2" s="2"/>
      <c r="J2" t="s">
        <v>108</v>
      </c>
    </row>
    <row r="3" spans="1:10" x14ac:dyDescent="0.25">
      <c r="A3" t="s">
        <v>49</v>
      </c>
      <c r="B3" s="2"/>
      <c r="C3" s="2" t="s">
        <v>1</v>
      </c>
      <c r="D3" s="103" t="s">
        <v>29</v>
      </c>
      <c r="E3" s="103"/>
      <c r="F3" s="103" t="s">
        <v>30</v>
      </c>
      <c r="G3" s="103"/>
    </row>
    <row r="4" spans="1:10" x14ac:dyDescent="0.25">
      <c r="B4" s="2" t="s">
        <v>27</v>
      </c>
      <c r="C4" s="2"/>
      <c r="D4" s="2" t="s">
        <v>3</v>
      </c>
      <c r="E4" s="2" t="s">
        <v>4</v>
      </c>
      <c r="F4" s="2" t="s">
        <v>3</v>
      </c>
      <c r="G4" s="2" t="s">
        <v>4</v>
      </c>
    </row>
    <row r="5" spans="1:10" x14ac:dyDescent="0.25">
      <c r="B5" s="2"/>
      <c r="C5" s="2" t="s">
        <v>0</v>
      </c>
      <c r="D5" s="2" t="s">
        <v>2</v>
      </c>
      <c r="E5" s="2" t="s">
        <v>2</v>
      </c>
      <c r="F5" s="2" t="s">
        <v>2</v>
      </c>
      <c r="G5" s="2" t="s">
        <v>2</v>
      </c>
    </row>
    <row r="6" spans="1:10" x14ac:dyDescent="0.25">
      <c r="A6" s="31" t="s">
        <v>71</v>
      </c>
      <c r="B6" s="2" t="s">
        <v>28</v>
      </c>
      <c r="C6" s="2">
        <v>3.0000000000000001E-5</v>
      </c>
      <c r="D6" s="2">
        <v>16</v>
      </c>
      <c r="E6" s="2">
        <v>2</v>
      </c>
      <c r="F6" s="2">
        <v>16</v>
      </c>
      <c r="G6" s="2">
        <v>2</v>
      </c>
      <c r="J6" t="s">
        <v>106</v>
      </c>
    </row>
    <row r="7" spans="1:10" x14ac:dyDescent="0.25">
      <c r="A7" s="31" t="s">
        <v>72</v>
      </c>
      <c r="B7" s="2" t="s">
        <v>28</v>
      </c>
      <c r="C7" s="2">
        <v>3.0000000000000001E-5</v>
      </c>
      <c r="D7" s="2">
        <v>16</v>
      </c>
      <c r="E7" s="2">
        <v>2</v>
      </c>
      <c r="F7" s="2">
        <v>20</v>
      </c>
      <c r="G7" s="2">
        <v>2</v>
      </c>
      <c r="J7" t="s">
        <v>105</v>
      </c>
    </row>
    <row r="8" spans="1:10" x14ac:dyDescent="0.25">
      <c r="A8" s="31" t="s">
        <v>73</v>
      </c>
      <c r="B8" s="2" t="s">
        <v>28</v>
      </c>
      <c r="C8" s="2">
        <v>3.0000000000000001E-5</v>
      </c>
      <c r="D8" s="2">
        <v>20</v>
      </c>
      <c r="E8" s="2">
        <v>2</v>
      </c>
      <c r="F8" s="2">
        <v>20</v>
      </c>
      <c r="G8" s="2">
        <v>2</v>
      </c>
    </row>
    <row r="9" spans="1:10" x14ac:dyDescent="0.25">
      <c r="A9" s="31" t="s">
        <v>74</v>
      </c>
      <c r="B9" s="2" t="s">
        <v>28</v>
      </c>
      <c r="C9" s="2">
        <v>3.0000000000000001E-5</v>
      </c>
      <c r="D9" s="2">
        <v>20</v>
      </c>
      <c r="E9" s="2">
        <v>2</v>
      </c>
      <c r="F9" s="2">
        <v>25</v>
      </c>
      <c r="G9" s="2">
        <v>2.5</v>
      </c>
    </row>
    <row r="10" spans="1:10" x14ac:dyDescent="0.25">
      <c r="A10" s="31" t="s">
        <v>75</v>
      </c>
      <c r="B10" s="2" t="s">
        <v>28</v>
      </c>
      <c r="C10" s="2">
        <v>3.0000000000000001E-5</v>
      </c>
      <c r="D10" s="2">
        <v>25</v>
      </c>
      <c r="E10" s="2">
        <v>2.5</v>
      </c>
      <c r="F10" s="2">
        <v>25</v>
      </c>
      <c r="G10" s="2">
        <v>2.5</v>
      </c>
    </row>
    <row r="11" spans="1:10" x14ac:dyDescent="0.25">
      <c r="A11" s="31" t="s">
        <v>76</v>
      </c>
      <c r="B11" s="2" t="s">
        <v>28</v>
      </c>
      <c r="C11" s="2">
        <v>3.0000000000000001E-5</v>
      </c>
      <c r="D11" s="2">
        <v>25</v>
      </c>
      <c r="E11" s="2">
        <v>2.5</v>
      </c>
      <c r="F11" s="2">
        <v>32</v>
      </c>
      <c r="G11" s="2">
        <v>3</v>
      </c>
    </row>
    <row r="12" spans="1:10" x14ac:dyDescent="0.25">
      <c r="A12" s="31" t="s">
        <v>77</v>
      </c>
      <c r="B12" s="2" t="s">
        <v>28</v>
      </c>
      <c r="C12" s="2">
        <v>3.0000000000000001E-5</v>
      </c>
      <c r="D12" s="2">
        <v>32</v>
      </c>
      <c r="E12" s="2">
        <v>3</v>
      </c>
      <c r="F12" s="2">
        <v>32</v>
      </c>
      <c r="G12" s="2">
        <v>3</v>
      </c>
    </row>
    <row r="13" spans="1:10" x14ac:dyDescent="0.25">
      <c r="A13" s="31" t="s">
        <v>78</v>
      </c>
      <c r="B13" s="2" t="s">
        <v>28</v>
      </c>
      <c r="C13" s="2">
        <v>3.0000000000000001E-5</v>
      </c>
      <c r="D13" s="2">
        <v>32</v>
      </c>
      <c r="E13" s="2">
        <v>3</v>
      </c>
      <c r="F13" s="2">
        <v>40</v>
      </c>
      <c r="G13" s="2">
        <v>3.6</v>
      </c>
    </row>
    <row r="14" spans="1:10" x14ac:dyDescent="0.25">
      <c r="A14" s="31" t="s">
        <v>79</v>
      </c>
      <c r="B14" s="2" t="s">
        <v>28</v>
      </c>
      <c r="C14" s="2">
        <v>3.0000000000000001E-5</v>
      </c>
      <c r="D14" s="2">
        <v>40</v>
      </c>
      <c r="E14" s="2">
        <v>3.6</v>
      </c>
      <c r="F14" s="2">
        <v>40</v>
      </c>
      <c r="G14" s="2">
        <v>3.6</v>
      </c>
    </row>
    <row r="15" spans="1:10" x14ac:dyDescent="0.25">
      <c r="A15" s="94" t="s">
        <v>100</v>
      </c>
      <c r="B15" s="95" t="s">
        <v>104</v>
      </c>
      <c r="C15" s="95">
        <v>3.0000000000000001E-5</v>
      </c>
      <c r="D15" s="95">
        <v>18</v>
      </c>
      <c r="E15" s="95">
        <v>1</v>
      </c>
      <c r="F15" s="95">
        <v>18</v>
      </c>
      <c r="G15" s="95">
        <v>1</v>
      </c>
      <c r="J15" t="s">
        <v>107</v>
      </c>
    </row>
    <row r="16" spans="1:10" x14ac:dyDescent="0.25">
      <c r="A16" s="94" t="s">
        <v>101</v>
      </c>
      <c r="B16" s="95" t="s">
        <v>104</v>
      </c>
      <c r="C16" s="95">
        <v>3.0000000000000001E-5</v>
      </c>
      <c r="D16" s="95">
        <v>18</v>
      </c>
      <c r="E16" s="95">
        <v>1</v>
      </c>
      <c r="F16" s="95">
        <v>22</v>
      </c>
      <c r="G16" s="95">
        <v>1.2</v>
      </c>
      <c r="J16" t="s">
        <v>105</v>
      </c>
    </row>
    <row r="17" spans="1:10" x14ac:dyDescent="0.25">
      <c r="A17" s="94" t="s">
        <v>98</v>
      </c>
      <c r="B17" s="95" t="s">
        <v>104</v>
      </c>
      <c r="C17" s="95">
        <v>3.0000000000000001E-5</v>
      </c>
      <c r="D17" s="95">
        <v>22</v>
      </c>
      <c r="E17" s="95">
        <v>1.2</v>
      </c>
      <c r="F17" s="95">
        <v>22</v>
      </c>
      <c r="G17" s="95">
        <v>1.2</v>
      </c>
    </row>
    <row r="18" spans="1:10" x14ac:dyDescent="0.25">
      <c r="A18" s="94" t="s">
        <v>102</v>
      </c>
      <c r="B18" s="95" t="s">
        <v>104</v>
      </c>
      <c r="C18" s="95">
        <v>3.0000000000000001E-5</v>
      </c>
      <c r="D18" s="95">
        <v>22</v>
      </c>
      <c r="E18" s="95">
        <v>1.2</v>
      </c>
      <c r="F18" s="95">
        <v>28</v>
      </c>
      <c r="G18" s="95">
        <v>1.5</v>
      </c>
    </row>
    <row r="19" spans="1:10" x14ac:dyDescent="0.25">
      <c r="A19" s="94" t="s">
        <v>103</v>
      </c>
      <c r="B19" s="95" t="s">
        <v>104</v>
      </c>
      <c r="C19" s="95">
        <v>3.0000000000000001E-5</v>
      </c>
      <c r="D19" s="95">
        <v>28</v>
      </c>
      <c r="E19" s="95">
        <v>1.5</v>
      </c>
      <c r="F19" s="95">
        <v>28</v>
      </c>
      <c r="G19" s="95">
        <v>1.5</v>
      </c>
    </row>
    <row r="20" spans="1:10" x14ac:dyDescent="0.25">
      <c r="A20" s="31" t="s">
        <v>50</v>
      </c>
      <c r="B20" s="2" t="s">
        <v>96</v>
      </c>
      <c r="C20" s="2">
        <v>3.0000000000000001E-5</v>
      </c>
      <c r="D20" s="3">
        <v>26.9</v>
      </c>
      <c r="E20" s="3">
        <v>2.2999999999999998</v>
      </c>
      <c r="F20" s="2">
        <v>26.9</v>
      </c>
      <c r="G20" s="2">
        <v>2.2999999999999998</v>
      </c>
      <c r="J20" t="s">
        <v>109</v>
      </c>
    </row>
    <row r="21" spans="1:10" x14ac:dyDescent="0.25">
      <c r="A21" s="31" t="s">
        <v>51</v>
      </c>
      <c r="B21" s="2" t="s">
        <v>96</v>
      </c>
      <c r="C21" s="2">
        <v>3.0000000000000001E-5</v>
      </c>
      <c r="D21" s="2">
        <v>26.9</v>
      </c>
      <c r="E21" s="2">
        <v>2.6</v>
      </c>
      <c r="F21" s="2">
        <v>33.700000000000003</v>
      </c>
      <c r="G21" s="2">
        <v>2.6</v>
      </c>
      <c r="J21" t="s">
        <v>110</v>
      </c>
    </row>
    <row r="22" spans="1:10" x14ac:dyDescent="0.25">
      <c r="A22" s="31" t="s">
        <v>52</v>
      </c>
      <c r="B22" s="2" t="s">
        <v>96</v>
      </c>
      <c r="C22" s="2">
        <v>3.0000000000000001E-5</v>
      </c>
      <c r="D22" s="2">
        <v>33.700000000000003</v>
      </c>
      <c r="E22" s="2">
        <v>2.6</v>
      </c>
      <c r="F22" s="2">
        <v>33.700000000000003</v>
      </c>
      <c r="G22" s="2">
        <v>2.6</v>
      </c>
    </row>
    <row r="23" spans="1:10" x14ac:dyDescent="0.25">
      <c r="A23" s="31" t="s">
        <v>53</v>
      </c>
      <c r="B23" s="2" t="s">
        <v>96</v>
      </c>
      <c r="C23" s="2">
        <v>3.0000000000000001E-5</v>
      </c>
      <c r="D23" s="2">
        <v>33.700000000000003</v>
      </c>
      <c r="E23" s="2">
        <v>2.6</v>
      </c>
      <c r="F23" s="2">
        <v>42.4</v>
      </c>
      <c r="G23" s="2">
        <v>2.6</v>
      </c>
    </row>
    <row r="24" spans="1:10" x14ac:dyDescent="0.25">
      <c r="A24" s="31" t="s">
        <v>54</v>
      </c>
      <c r="B24" s="2" t="s">
        <v>96</v>
      </c>
      <c r="C24" s="2">
        <v>3.0000000000000001E-5</v>
      </c>
      <c r="D24" s="2">
        <v>42.4</v>
      </c>
      <c r="E24" s="2">
        <v>2.6</v>
      </c>
      <c r="F24" s="2">
        <v>42.4</v>
      </c>
      <c r="G24" s="2">
        <v>2.6</v>
      </c>
    </row>
    <row r="25" spans="1:10" x14ac:dyDescent="0.25">
      <c r="A25" s="31" t="s">
        <v>55</v>
      </c>
      <c r="B25" s="2" t="s">
        <v>96</v>
      </c>
      <c r="C25" s="2">
        <v>3.0000000000000001E-5</v>
      </c>
      <c r="D25" s="2">
        <v>42.4</v>
      </c>
      <c r="E25" s="2">
        <v>2.6</v>
      </c>
      <c r="F25" s="2">
        <v>48.3</v>
      </c>
      <c r="G25" s="2">
        <v>2.6</v>
      </c>
    </row>
    <row r="26" spans="1:10" x14ac:dyDescent="0.25">
      <c r="A26" s="31" t="s">
        <v>56</v>
      </c>
      <c r="B26" s="2" t="s">
        <v>96</v>
      </c>
      <c r="C26" s="2">
        <v>3.0000000000000001E-5</v>
      </c>
      <c r="D26" s="2">
        <v>48.3</v>
      </c>
      <c r="E26" s="2">
        <v>2.6</v>
      </c>
      <c r="F26" s="2">
        <v>48.3</v>
      </c>
      <c r="G26" s="2">
        <v>2.6</v>
      </c>
    </row>
    <row r="27" spans="1:10" x14ac:dyDescent="0.25">
      <c r="A27" s="31" t="s">
        <v>57</v>
      </c>
      <c r="B27" s="2" t="s">
        <v>96</v>
      </c>
      <c r="C27" s="2">
        <v>3.0000000000000001E-5</v>
      </c>
      <c r="D27" s="2">
        <v>48.3</v>
      </c>
      <c r="E27" s="2">
        <v>2.6</v>
      </c>
      <c r="F27" s="2">
        <v>60.3</v>
      </c>
      <c r="G27" s="2">
        <v>2.9</v>
      </c>
    </row>
    <row r="28" spans="1:10" x14ac:dyDescent="0.25">
      <c r="A28" s="31" t="s">
        <v>58</v>
      </c>
      <c r="B28" s="2" t="s">
        <v>96</v>
      </c>
      <c r="C28" s="2">
        <v>3.0000000000000001E-5</v>
      </c>
      <c r="D28" s="2">
        <v>60.3</v>
      </c>
      <c r="E28" s="2">
        <v>2.9</v>
      </c>
      <c r="F28" s="2">
        <v>60.3</v>
      </c>
      <c r="G28" s="2">
        <v>2.9</v>
      </c>
    </row>
    <row r="29" spans="1:10" x14ac:dyDescent="0.25">
      <c r="A29" s="31" t="s">
        <v>59</v>
      </c>
      <c r="B29" s="2" t="s">
        <v>96</v>
      </c>
      <c r="C29" s="2">
        <v>3.0000000000000001E-5</v>
      </c>
      <c r="D29" s="2">
        <v>60.3</v>
      </c>
      <c r="E29" s="2">
        <v>2.9</v>
      </c>
      <c r="F29" s="2">
        <v>76.099999999999994</v>
      </c>
      <c r="G29" s="2">
        <v>2.9</v>
      </c>
    </row>
    <row r="30" spans="1:10" x14ac:dyDescent="0.25">
      <c r="A30" s="31" t="s">
        <v>60</v>
      </c>
      <c r="B30" s="2" t="s">
        <v>96</v>
      </c>
      <c r="C30" s="2">
        <v>3.0000000000000001E-5</v>
      </c>
      <c r="D30" s="2">
        <v>76.099999999999994</v>
      </c>
      <c r="E30" s="2">
        <v>2.9</v>
      </c>
      <c r="F30" s="2">
        <v>76.099999999999994</v>
      </c>
      <c r="G30" s="2">
        <v>2.9</v>
      </c>
    </row>
    <row r="31" spans="1:10" x14ac:dyDescent="0.25">
      <c r="A31" s="31" t="s">
        <v>61</v>
      </c>
      <c r="B31" s="2" t="s">
        <v>96</v>
      </c>
      <c r="C31" s="2">
        <v>3.0000000000000001E-5</v>
      </c>
      <c r="D31" s="2">
        <v>76.099999999999994</v>
      </c>
      <c r="E31" s="2">
        <v>2.9</v>
      </c>
      <c r="F31" s="2">
        <v>88.9</v>
      </c>
      <c r="G31" s="2">
        <v>3.2</v>
      </c>
    </row>
    <row r="32" spans="1:10" x14ac:dyDescent="0.25">
      <c r="A32" s="31" t="s">
        <v>62</v>
      </c>
      <c r="B32" s="2" t="s">
        <v>96</v>
      </c>
      <c r="C32" s="2">
        <v>3.0000000000000001E-5</v>
      </c>
      <c r="D32" s="2">
        <v>88.9</v>
      </c>
      <c r="E32" s="2">
        <v>3.2</v>
      </c>
      <c r="F32" s="2">
        <v>88.9</v>
      </c>
      <c r="G32" s="2">
        <v>3.2</v>
      </c>
    </row>
    <row r="33" spans="1:7" x14ac:dyDescent="0.25">
      <c r="A33" s="31" t="s">
        <v>63</v>
      </c>
      <c r="B33" s="2" t="s">
        <v>96</v>
      </c>
      <c r="C33" s="2">
        <v>3.0000000000000001E-5</v>
      </c>
      <c r="D33" s="2">
        <v>88.9</v>
      </c>
      <c r="E33" s="2">
        <v>3.2</v>
      </c>
      <c r="F33" s="2">
        <v>114.3</v>
      </c>
      <c r="G33" s="2">
        <v>3.6</v>
      </c>
    </row>
    <row r="34" spans="1:7" x14ac:dyDescent="0.25">
      <c r="A34" s="31" t="s">
        <v>64</v>
      </c>
      <c r="B34" s="2" t="s">
        <v>96</v>
      </c>
      <c r="C34" s="2">
        <v>3.0000000000000001E-5</v>
      </c>
      <c r="D34" s="2">
        <v>114.3</v>
      </c>
      <c r="E34" s="2">
        <v>3.6</v>
      </c>
      <c r="F34" s="2">
        <v>114.3</v>
      </c>
      <c r="G34" s="2">
        <v>3.6</v>
      </c>
    </row>
    <row r="35" spans="1:7" x14ac:dyDescent="0.25">
      <c r="A35" s="31" t="s">
        <v>65</v>
      </c>
      <c r="B35" s="2" t="s">
        <v>96</v>
      </c>
      <c r="C35" s="2">
        <v>3.0000000000000001E-5</v>
      </c>
      <c r="D35" s="2">
        <v>114.3</v>
      </c>
      <c r="E35" s="2">
        <v>3.6</v>
      </c>
      <c r="F35" s="2">
        <v>139.69999999999999</v>
      </c>
      <c r="G35" s="2">
        <v>3.6</v>
      </c>
    </row>
    <row r="36" spans="1:7" x14ac:dyDescent="0.25">
      <c r="A36" s="31" t="s">
        <v>66</v>
      </c>
      <c r="B36" s="2" t="s">
        <v>96</v>
      </c>
      <c r="C36" s="2">
        <v>3.0000000000000001E-5</v>
      </c>
      <c r="D36" s="2">
        <v>139.69999999999999</v>
      </c>
      <c r="E36" s="2">
        <v>3.6</v>
      </c>
      <c r="F36" s="2">
        <v>139.69999999999999</v>
      </c>
      <c r="G36" s="2">
        <v>3.6</v>
      </c>
    </row>
    <row r="37" spans="1:7" x14ac:dyDescent="0.25">
      <c r="A37" s="31" t="s">
        <v>67</v>
      </c>
      <c r="B37" s="2" t="s">
        <v>96</v>
      </c>
      <c r="C37" s="2">
        <v>3.0000000000000001E-5</v>
      </c>
      <c r="D37" s="2">
        <v>139.69999999999999</v>
      </c>
      <c r="E37" s="2">
        <v>3.6</v>
      </c>
      <c r="F37" s="2">
        <v>168.3</v>
      </c>
      <c r="G37" s="2">
        <v>4</v>
      </c>
    </row>
    <row r="38" spans="1:7" x14ac:dyDescent="0.25">
      <c r="A38" s="31" t="s">
        <v>68</v>
      </c>
      <c r="B38" s="2" t="s">
        <v>96</v>
      </c>
      <c r="C38" s="2">
        <v>3.0000000000000001E-5</v>
      </c>
      <c r="D38" s="2">
        <v>168.3</v>
      </c>
      <c r="E38" s="2">
        <v>4</v>
      </c>
      <c r="F38" s="2">
        <v>168.3</v>
      </c>
      <c r="G38" s="2">
        <v>4</v>
      </c>
    </row>
    <row r="39" spans="1:7" x14ac:dyDescent="0.25">
      <c r="A39" s="31" t="s">
        <v>69</v>
      </c>
      <c r="B39" s="2" t="s">
        <v>96</v>
      </c>
      <c r="C39" s="2">
        <v>3.0000000000000001E-5</v>
      </c>
      <c r="D39" s="2">
        <v>168.3</v>
      </c>
      <c r="E39" s="2">
        <v>4</v>
      </c>
      <c r="F39" s="2">
        <v>219.1</v>
      </c>
      <c r="G39" s="2">
        <v>4.5</v>
      </c>
    </row>
    <row r="40" spans="1:7" x14ac:dyDescent="0.25">
      <c r="A40" s="31" t="s">
        <v>70</v>
      </c>
      <c r="B40" s="2" t="s">
        <v>96</v>
      </c>
      <c r="C40" s="2">
        <v>3.0000000000000001E-5</v>
      </c>
      <c r="D40" s="2">
        <v>219.1</v>
      </c>
      <c r="E40" s="2">
        <v>4.5</v>
      </c>
      <c r="F40" s="2">
        <v>219.1</v>
      </c>
      <c r="G40" s="2">
        <v>4.5</v>
      </c>
    </row>
    <row r="41" spans="1:7" x14ac:dyDescent="0.25">
      <c r="A41" s="31"/>
      <c r="B41" s="2"/>
      <c r="C41" s="2"/>
      <c r="D41" s="2"/>
      <c r="E41" s="2"/>
      <c r="F41" s="2"/>
      <c r="G41" s="2"/>
    </row>
    <row r="42" spans="1:7" x14ac:dyDescent="0.25">
      <c r="A42" s="31"/>
      <c r="B42" s="2"/>
      <c r="C42" s="2"/>
      <c r="D42" s="2"/>
      <c r="E42" s="2"/>
      <c r="F42" s="2"/>
      <c r="G42" s="2"/>
    </row>
  </sheetData>
  <mergeCells count="2">
    <mergeCell ref="D3:E3"/>
    <mergeCell ref="F3:G3"/>
  </mergeCells>
  <dataValidations count="1">
    <dataValidation type="list" allowBlank="1" showInputMessage="1" showErrorMessage="1" sqref="A6">
      <formula1>Dimensioner</formula1>
    </dataValidation>
  </dataValidations>
  <pageMargins left="0.25" right="0.25" top="0.75" bottom="0.75" header="0.3" footer="0.3"/>
  <pageSetup paperSize="9" scale="82" fitToHeight="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2</vt:i4>
      </vt:variant>
    </vt:vector>
  </HeadingPairs>
  <TitlesOfParts>
    <vt:vector size="4" baseType="lpstr">
      <vt:lpstr>Beregningsark</vt:lpstr>
      <vt:lpstr>Dimensionsoversigt</vt:lpstr>
      <vt:lpstr>Dimensioner</vt:lpstr>
      <vt:lpstr>Beregningsark!Udskriftsområde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Rasmussen</dc:creator>
  <cp:lastModifiedBy>PC</cp:lastModifiedBy>
  <cp:lastPrinted>2017-11-09T11:12:22Z</cp:lastPrinted>
  <dcterms:created xsi:type="dcterms:W3CDTF">2015-01-05T13:20:44Z</dcterms:created>
  <dcterms:modified xsi:type="dcterms:W3CDTF">2018-12-05T09:34:20Z</dcterms:modified>
</cp:coreProperties>
</file>